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192.168.132.5\4. zit\40.Strategia ZIT\2021-2027\4010 Strategia ZIT 21-27\11.STRATEGIA - wersja wrzesień 2024 uchwalona\20240827.Wysyłka do opiniowania\"/>
    </mc:Choice>
  </mc:AlternateContent>
  <xr:revisionPtr revIDLastSave="0" documentId="13_ncr:1_{8ECF9331-D10E-47DF-A273-BE4456DD28F1}" xr6:coauthVersionLast="47" xr6:coauthVersionMax="47" xr10:uidLastSave="{00000000-0000-0000-0000-000000000000}"/>
  <bookViews>
    <workbookView xWindow="-108" yWindow="-108" windowWidth="23256" windowHeight="12456" tabRatio="744" xr2:uid="{C6E22282-F3F4-4593-B456-9F922157238A}"/>
  </bookViews>
  <sheets>
    <sheet name="1.Lista projektów-FEM21-27" sheetId="1" r:id="rId1"/>
    <sheet name="2.Lista projektów-FEM21-27 5(i)" sheetId="3" r:id="rId2"/>
    <sheet name="3.Lista projektów-FEnIKS" sheetId="4" r:id="rId3"/>
    <sheet name="Arkusz2" sheetId="7" state="hidden" r:id="rId4"/>
    <sheet name="Arkusz3" sheetId="8" state="hidden" r:id="rId5"/>
    <sheet name="Arkusz1" sheetId="9" state="hidden" r:id="rId6"/>
    <sheet name="Arkusz4" sheetId="10" state="hidden" r:id="rId7"/>
    <sheet name="Arkusz5" sheetId="11" state="hidden" r:id="rId8"/>
    <sheet name="Arkusz6" sheetId="12" state="hidden" r:id="rId9"/>
    <sheet name="Arkusz7" sheetId="13" state="hidden" r:id="rId10"/>
    <sheet name="Arkusz8" sheetId="14" state="hidden" r:id="rId11"/>
    <sheet name="Arkusz9" sheetId="15" state="hidden" r:id="rId12"/>
    <sheet name="Arkusz10" sheetId="16" state="hidden" r:id="rId13"/>
    <sheet name="Arkusz11" sheetId="17" state="hidden" r:id="rId14"/>
    <sheet name="Arkusz12" sheetId="18" state="hidden" r:id="rId15"/>
    <sheet name="4.Zestawienie zbiorcze" sheetId="5" r:id="rId16"/>
  </sheets>
  <externalReferences>
    <externalReference r:id="rId17"/>
  </externalReferences>
  <definedNames>
    <definedName name="_xlnm._FilterDatabase" localSheetId="0" hidden="1">'1.Lista projektów-FEM21-27'!$A$3:$O$165</definedName>
    <definedName name="_xlnm._FilterDatabase" localSheetId="1" hidden="1">'2.Lista projektów-FEM21-27 5(i)'!$A$3:$P$21</definedName>
    <definedName name="_xlnm._FilterDatabase" localSheetId="2" hidden="1">'3.Lista projektów-FEnIKS'!$A$2:$I$13</definedName>
    <definedName name="EUR">'[1]22'!$B$34:$B$34</definedName>
  </definedNames>
  <calcPr calcId="191029"/>
  <pivotCaches>
    <pivotCache cacheId="0" r:id="rId18"/>
    <pivotCache cacheId="1" r:id="rId19"/>
    <pivotCache cacheId="2" r:id="rId20"/>
    <pivotCache cacheId="3"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D15" i="5"/>
  <c r="D14" i="5"/>
  <c r="D6" i="5"/>
  <c r="D13" i="5"/>
  <c r="D5" i="5"/>
  <c r="D4" i="5"/>
  <c r="D12" i="5"/>
  <c r="D11" i="5"/>
  <c r="D10" i="5"/>
  <c r="D9" i="5"/>
  <c r="D7" i="5"/>
  <c r="D3" i="5"/>
  <c r="D8" i="5"/>
  <c r="L38" i="1" l="1"/>
  <c r="L20" i="3" l="1"/>
  <c r="K89" i="1"/>
  <c r="L15" i="3"/>
  <c r="L16" i="3"/>
  <c r="L17" i="3"/>
  <c r="L14" i="3"/>
  <c r="L13" i="3"/>
  <c r="H9" i="4"/>
  <c r="H10" i="4"/>
  <c r="K136" i="1"/>
  <c r="L136" i="1" s="1"/>
  <c r="L62" i="1"/>
  <c r="L60" i="1"/>
  <c r="L59" i="1"/>
  <c r="L30" i="1"/>
  <c r="L80" i="1"/>
  <c r="L79" i="1"/>
  <c r="K139" i="1" l="1"/>
  <c r="L56" i="1"/>
  <c r="J5" i="5" l="1"/>
  <c r="M17" i="3"/>
  <c r="M14" i="3"/>
  <c r="L5" i="3" l="1"/>
  <c r="L6" i="3"/>
  <c r="L7" i="3"/>
  <c r="L8" i="3"/>
  <c r="L9" i="3"/>
  <c r="L11" i="3"/>
  <c r="L19" i="3"/>
  <c r="L4" i="3"/>
  <c r="L9" i="1" l="1"/>
  <c r="M13" i="3" l="1"/>
  <c r="M18" i="3" l="1"/>
  <c r="M5" i="3"/>
  <c r="M6" i="3"/>
  <c r="M15" i="3" l="1"/>
  <c r="M16" i="3"/>
  <c r="M4" i="3"/>
  <c r="K100" i="1"/>
  <c r="K101" i="1"/>
  <c r="K102" i="1"/>
  <c r="K104" i="1"/>
  <c r="K112" i="1"/>
  <c r="K113" i="1"/>
  <c r="K114" i="1"/>
  <c r="K149" i="1"/>
  <c r="K150" i="1"/>
  <c r="K151" i="1"/>
  <c r="K153" i="1"/>
  <c r="K154" i="1"/>
  <c r="K157" i="1"/>
  <c r="L165" i="1"/>
  <c r="L144" i="1"/>
  <c r="L143" i="1"/>
  <c r="L126" i="1" l="1"/>
  <c r="L159" i="1" l="1"/>
  <c r="L135" i="1" l="1"/>
  <c r="L134" i="1"/>
  <c r="L125" i="1" l="1"/>
  <c r="L112" i="1"/>
  <c r="L97" i="1"/>
  <c r="L96" i="1"/>
  <c r="L95" i="1"/>
  <c r="L82" i="1"/>
  <c r="L43" i="1"/>
  <c r="L162" i="1"/>
  <c r="L98" i="1"/>
  <c r="C16" i="5"/>
  <c r="M19" i="3"/>
  <c r="M9" i="3"/>
  <c r="M8" i="3"/>
  <c r="M7" i="3"/>
  <c r="L124" i="1"/>
  <c r="L53" i="1"/>
  <c r="L122" i="1"/>
  <c r="L121" i="1"/>
  <c r="L119" i="1"/>
  <c r="L117" i="1"/>
  <c r="L115" i="1"/>
  <c r="L157" i="1" l="1"/>
  <c r="L153" i="1"/>
  <c r="L149" i="1"/>
  <c r="L150" i="1"/>
  <c r="L151" i="1"/>
  <c r="L142" i="1"/>
  <c r="L110" i="1"/>
  <c r="L109" i="1"/>
  <c r="L104" i="1"/>
  <c r="L105" i="1"/>
  <c r="L102" i="1"/>
  <c r="L101" i="1"/>
  <c r="L100" i="1"/>
  <c r="L47" i="1"/>
  <c r="M11" i="3"/>
  <c r="L74" i="1"/>
  <c r="L111" i="1"/>
  <c r="L116" i="1"/>
  <c r="L114" i="1"/>
  <c r="L113" i="1"/>
  <c r="L158" i="1"/>
  <c r="L141" i="1"/>
  <c r="L140" i="1"/>
  <c r="L138" i="1"/>
  <c r="L33" i="1"/>
  <c r="L86" i="1"/>
  <c r="L85" i="1"/>
  <c r="L88" i="1"/>
  <c r="L130" i="1"/>
  <c r="L146" i="1"/>
  <c r="L154" i="1"/>
  <c r="L147" i="1"/>
  <c r="L107" i="1"/>
  <c r="L19" i="1"/>
  <c r="L18" i="1"/>
  <c r="L15" i="1"/>
  <c r="L14" i="1"/>
  <c r="L12" i="1"/>
  <c r="L7" i="1"/>
  <c r="L164" i="1"/>
  <c r="L163" i="1"/>
  <c r="L156" i="1"/>
  <c r="L155" i="1"/>
  <c r="L148" i="1"/>
  <c r="L25" i="1"/>
  <c r="L132" i="1"/>
  <c r="L131" i="1"/>
  <c r="L93" i="1"/>
  <c r="L94" i="1"/>
  <c r="L145" i="1"/>
  <c r="L152" i="1"/>
  <c r="L160" i="1"/>
  <c r="L44" i="1"/>
  <c r="L103" i="1"/>
  <c r="L123" i="1"/>
  <c r="L83" i="1"/>
  <c r="L92" i="1"/>
  <c r="L90" i="1"/>
  <c r="L87" i="1"/>
  <c r="L75" i="1"/>
  <c r="L84" i="1"/>
  <c r="L81" i="1"/>
  <c r="L161" i="1"/>
  <c r="L133" i="1"/>
  <c r="L129" i="1"/>
  <c r="L128" i="1"/>
  <c r="L127" i="1"/>
  <c r="L120" i="1"/>
  <c r="L118" i="1"/>
  <c r="L108" i="1"/>
  <c r="L106" i="1"/>
  <c r="L99" i="1"/>
  <c r="L78" i="1"/>
  <c r="L77" i="1"/>
  <c r="L76" i="1"/>
  <c r="L89" i="1"/>
  <c r="L6" i="1"/>
  <c r="L55" i="1"/>
  <c r="L54" i="1"/>
  <c r="L73" i="1"/>
  <c r="L72" i="1"/>
  <c r="L71" i="1"/>
  <c r="L70" i="1"/>
  <c r="L69" i="1"/>
  <c r="L68" i="1"/>
  <c r="L67" i="1"/>
  <c r="L66" i="1"/>
  <c r="L65" i="1"/>
  <c r="L61" i="1"/>
  <c r="L58" i="1"/>
  <c r="L52" i="1"/>
  <c r="L57" i="1"/>
  <c r="L51" i="1"/>
  <c r="L50" i="1"/>
  <c r="L49" i="1"/>
  <c r="L48" i="1"/>
  <c r="L46" i="1"/>
  <c r="L45" i="1"/>
  <c r="L42" i="1"/>
  <c r="L41" i="1"/>
  <c r="L40" i="1"/>
  <c r="L39" i="1"/>
  <c r="L36" i="1"/>
  <c r="L35" i="1"/>
  <c r="L34" i="1"/>
  <c r="L32" i="1"/>
  <c r="L31" i="1"/>
  <c r="L29" i="1"/>
  <c r="L28" i="1"/>
  <c r="L27" i="1"/>
  <c r="L26" i="1"/>
  <c r="L24" i="1"/>
  <c r="L23" i="1"/>
  <c r="L8" i="1"/>
  <c r="L22" i="1"/>
  <c r="L5" i="1"/>
  <c r="L4" i="1"/>
  <c r="L11" i="1"/>
  <c r="L13" i="1"/>
  <c r="L16" i="1"/>
  <c r="L17" i="1"/>
  <c r="L20" i="1"/>
  <c r="L21" i="1"/>
</calcChain>
</file>

<file path=xl/sharedStrings.xml><?xml version="1.0" encoding="utf-8"?>
<sst xmlns="http://schemas.openxmlformats.org/spreadsheetml/2006/main" count="2419" uniqueCount="659">
  <si>
    <t>Przedsięwzięcie (wiązka projektów)</t>
  </si>
  <si>
    <t>PROJEKT</t>
  </si>
  <si>
    <t>Skrócona nazwa przedsięwzięcia (wiązki projektów)</t>
  </si>
  <si>
    <t xml:space="preserve">Wskazanie i uzasadnienie realizacji celu Strategii ZIT, przez przedsięwzięcie (wiązkę projektów) ze wskazaniem podejścia zintegrowanego </t>
  </si>
  <si>
    <t>Szacowana, skumulowana wartość wskaźnika dla przedsięwzięcia (wiązki projektów)
(wskaźnik z FEM 2021-2027)</t>
  </si>
  <si>
    <t>Lp.</t>
  </si>
  <si>
    <t>Tytuł projektu</t>
  </si>
  <si>
    <t>Nazwa beneficjenta/ew. partnerów</t>
  </si>
  <si>
    <t xml:space="preserve">Planowany zakres projektu – najważniejsze elementy projektu </t>
  </si>
  <si>
    <t>Wskazanie zgodności projektu z programem</t>
  </si>
  <si>
    <t>NR DZIAŁANIA</t>
  </si>
  <si>
    <t>Planowane źródło finansowania, w przypadku finansowania w ramach FEM 21-27 wskazanie konkretnego CS</t>
  </si>
  <si>
    <r>
      <t>Maksymalna</t>
    </r>
    <r>
      <rPr>
        <b/>
        <sz val="10"/>
        <color theme="1"/>
        <rFont val="Calibri"/>
        <family val="2"/>
        <scheme val="minor"/>
      </rPr>
      <t xml:space="preserve"> wartość wkładu UE </t>
    </r>
    <r>
      <rPr>
        <b/>
        <u/>
        <sz val="10"/>
        <color theme="1"/>
        <rFont val="Calibri"/>
        <family val="2"/>
        <scheme val="minor"/>
      </rPr>
      <t>(zł)</t>
    </r>
  </si>
  <si>
    <r>
      <t>Maksymalna</t>
    </r>
    <r>
      <rPr>
        <b/>
        <sz val="10"/>
        <color theme="1"/>
        <rFont val="Calibri"/>
        <family val="2"/>
        <scheme val="minor"/>
      </rPr>
      <t xml:space="preserve"> wartość wkładu UE </t>
    </r>
    <r>
      <rPr>
        <b/>
        <u/>
        <sz val="10"/>
        <color theme="1"/>
        <rFont val="Calibri"/>
        <family val="2"/>
        <scheme val="minor"/>
      </rPr>
      <t xml:space="preserve">(euro)
</t>
    </r>
    <r>
      <rPr>
        <i/>
        <sz val="10"/>
        <color theme="1"/>
        <rFont val="Calibri"/>
        <family val="2"/>
        <charset val="238"/>
        <scheme val="minor"/>
      </rPr>
      <t>wg średniego kursu dla okresu 2016-2022 tj. 1 EUR=4,4074</t>
    </r>
  </si>
  <si>
    <t>Powiązanie z innymi projektami/wskazanie konkretnych cech zintegrowania projektu (ZIT)</t>
  </si>
  <si>
    <t>Modernizacja energetyczna budynków użyteczności publicznej na terenie Metropolii Krakowskiej</t>
  </si>
  <si>
    <t>Głęboka modernizacja energetyczna budynków użyteczności publicznej na terenie gminy Biskupice</t>
  </si>
  <si>
    <t>Gmina Biskupice</t>
  </si>
  <si>
    <t>FEM 2021-2027, CS 2(i)</t>
  </si>
  <si>
    <t>2024-2025</t>
  </si>
  <si>
    <t>Głęboka modernizacja energetyczna budynku SP w Igołomii</t>
  </si>
  <si>
    <t>Gmina Igołomia-Wawrzeńczyce</t>
  </si>
  <si>
    <t>Gmina Kraków</t>
  </si>
  <si>
    <t>Gmina Michałowice</t>
  </si>
  <si>
    <t>Modernizacja energetyczna obiektów BUP1</t>
  </si>
  <si>
    <t>Gmina Skawina</t>
  </si>
  <si>
    <t>Termomodernizacja budynków użyteczności publicznej z wykorzystaniem odnawialnych źródeł energii</t>
  </si>
  <si>
    <t>Gmina Świątniki Górne</t>
  </si>
  <si>
    <t>2024-2026</t>
  </si>
  <si>
    <t>Gmina Wieliczka</t>
  </si>
  <si>
    <t>Gmina Wielka Wieś</t>
  </si>
  <si>
    <t>Termomodernizacja budynków użyteczności publicznej</t>
  </si>
  <si>
    <t>Gmina Zielonki</t>
  </si>
  <si>
    <t>Wspieranie energii odnawialnej na terenie Metropolii Krakowskiej</t>
  </si>
  <si>
    <t>Gmina Czernichów</t>
  </si>
  <si>
    <t>FEM 2021-2027, CS 2(ii)</t>
  </si>
  <si>
    <t>Gmina Kocmyrzów-Luborzyca</t>
  </si>
  <si>
    <t>Gmina Liszki</t>
  </si>
  <si>
    <t>Gmina Mogilany</t>
  </si>
  <si>
    <t>Montaż instalacji OZE na budynkach użyteczności publicznej w gminie Mogilany.</t>
  </si>
  <si>
    <t>Gmina Niepołomice</t>
  </si>
  <si>
    <t>Gmina Zabierzów</t>
  </si>
  <si>
    <t>Rozwój energii odnawialnej na terenie gminy Zielonki</t>
  </si>
  <si>
    <t>Podnoszenie poziomu retencji na terenie Metropolii Krakowskiej</t>
  </si>
  <si>
    <t>Rozwój różnych form małej
retencji w gminie Biskupice</t>
  </si>
  <si>
    <t>FEM 2021-2027, CS 2(iv)</t>
  </si>
  <si>
    <t>Budowa lub przebudowa instalacji zagospodarowujących wody opadowe i roztopowe - projekt kierowany do mieszkańców wg uzgodnionego standardu metropolitalnego.</t>
  </si>
  <si>
    <t>Rozwój różnych form małej
retencji  w gminie Liszki</t>
  </si>
  <si>
    <t>Budowa zbiorników retencyjnych w Kończycach</t>
  </si>
  <si>
    <t>Mikroretencja w gminie Mogilany</t>
  </si>
  <si>
    <t>Projekt parasolowy dla mieszkańców z zakresu mikroretencji -  projekt kierowany do mieszkańców wg uzgodnionego standardu metropolitalnego.</t>
  </si>
  <si>
    <t>Budowa lub przebudowa instalacji zagospodarowujących wody opadowe i roztopowe.</t>
  </si>
  <si>
    <t>Budowa lub przebudowa instalacji zagospodarowujących wody opadowe i roztopowe; zakup zbiorników naziemnych.</t>
  </si>
  <si>
    <t>Rozwój i modernizacja infrastruktury wodno-kanalizacyjnej na terenie Metropolii Krakowskiej</t>
  </si>
  <si>
    <t>FEM 2021-2027, CS 2(v)</t>
  </si>
  <si>
    <t>Budowa zbiorczej kanalizacji sanitarnej w Aglomeracji Igołomia (PLMP518)</t>
  </si>
  <si>
    <t>Budowa kanalizacji sanitarnej dla miejscowości Gaj, gmina Mogilany – etap III</t>
  </si>
  <si>
    <t>Modernizacja gospodarki wodno-ściekowej wraz z infrastrukturą towarzyszącą w aglomeracji Zabierzów-Balice</t>
  </si>
  <si>
    <t>Modernizacja gospodarki wodno-ściekowej wraz z infrastrukturą towarzyszącą w aglomeracji Zabierzów-Niegoszowice</t>
  </si>
  <si>
    <t>Budowa punktów selektywnego zbierania odpadów komunalnych na terenie Metropolii Krakowskiej</t>
  </si>
  <si>
    <t>FEM 2021-2027, CS 2(vi)</t>
  </si>
  <si>
    <t>Budowa punktu selektywnej zbiórki odpadów komunalnych w gminie Igołomia-Wawrzeńczyce</t>
  </si>
  <si>
    <t>Budowa PSZOK II w Gminie  Wieliczka</t>
  </si>
  <si>
    <t>Budowa punktu selektywnej zbiórki odpadów komunalnych w Wielkiej Wsi</t>
  </si>
  <si>
    <t>Budowa PSZOK w Gminie Zabierzów</t>
  </si>
  <si>
    <t>Rozwój i modernizacja infrastruktury transportu zbiorowego, zakup taboru oraz zapewnienie bezpiecznej komunikacji pieszej na terenie Metropolii Krakowskiej</t>
  </si>
  <si>
    <r>
      <t xml:space="preserve">Przedsięwzięcie wpływa na osiągnięcie określonego w Strategii ZIT celu strategicznego </t>
    </r>
    <r>
      <rPr>
        <i/>
        <sz val="10"/>
        <color rgb="FF000000"/>
        <rFont val="Calibri"/>
        <family val="2"/>
        <charset val="238"/>
      </rPr>
      <t>3. Metropolia Krakowska sprzyjająca aktywnej, ekologicznej i efektywnej mobilności</t>
    </r>
    <r>
      <rPr>
        <sz val="10"/>
        <color rgb="FF000000"/>
        <rFont val="Calibri"/>
        <family val="2"/>
        <charset val="238"/>
      </rPr>
      <t xml:space="preserve">; celu szczegółowego </t>
    </r>
    <r>
      <rPr>
        <i/>
        <sz val="10"/>
        <color rgb="FF000000"/>
        <rFont val="Calibri"/>
        <family val="2"/>
        <charset val="238"/>
      </rPr>
      <t>3.2 Wysoka dostępność infrastruktury zrównoważonej mobilności i integracja różnych form transportu</t>
    </r>
    <r>
      <rPr>
        <sz val="10"/>
        <color rgb="FF000000"/>
        <rFont val="Calibri"/>
        <family val="2"/>
        <charset val="238"/>
      </rPr>
      <t>. Przedsięwzięcie realizuje wskazane cele rozwojowe Strategii ZIT ponieważ przyczynia się do zapewnienia mieszkańcom Metropolii Krakowskiej najwyższej jakości, efektywnego i ekologicznego systemu transportu poprzez odpowiednie działania infrastrukturalne sprzyjające korzystaniu z transportu zbiorowego.  Przedsięwzięcie jest zintegrowane wewnętrznie, ponieważ tożsame projekty będą realizowane w 8 gminach a korzyści w postaci zwiększenia wykorzystania transportu zbiorowego w codziennych podróżach i idące za tym efekty środowiskowe, odniosą mieszkańcy całego obszaru oraz odwiedzający go goście.</t>
    </r>
  </si>
  <si>
    <t>FEM 2021-2027, CS 2(viii)</t>
  </si>
  <si>
    <t>Budowa przystanku kolejowego SKA „Kraków Prądnik Czerwony” wraz z budową parkingu typu Park &amp; Ride</t>
  </si>
  <si>
    <t>Budowa zintegrowanego węzła przesiadkowego wraz z parkingiem P&amp;R Bronowice oraz terminalem autobusowym</t>
  </si>
  <si>
    <t>Budowa Parkingu P&amp;R w Raciborowicach</t>
  </si>
  <si>
    <t>Budowa Parkingu P&amp;R w Więcławicach</t>
  </si>
  <si>
    <t>Rozbudowa Parkingu P&amp;R w Michałowicach</t>
  </si>
  <si>
    <t>Zakup nowego taboru autobusowego zeroemisyjnego wraz z niezbędną infrastrukturą oraz systemem elektrycznej informacji pasażerskiej na przystankach w Gminie Wieliczka</t>
  </si>
  <si>
    <t xml:space="preserve">Budowa P&amp;R II w Zabierzowie w gminie Zabierzów </t>
  </si>
  <si>
    <t>Budowa infrastruktury rowerowej i pieszo-rowerowej na terenie Metropolii Krakowskiej</t>
  </si>
  <si>
    <t>Budowa drogi dla rowerów wzdłuż południowej strony Al. Pokoju</t>
  </si>
  <si>
    <t>Budowa drogi dla rowerów na odcinku ul. Walerego Sławka od skrzyżowania z ul. Kamieńskiego do skrzyżowania z ul. Puszkarską</t>
  </si>
  <si>
    <t>Budowa drogi dla rowerów po północnej stronie ul. Brożka</t>
  </si>
  <si>
    <t>Budowa ścieżki rowerowej wzdłuż ul. Nawojki w Krakowie</t>
  </si>
  <si>
    <t>Budowa ścieżki rowerowej wzdłuż ul. Jancarza w Krakowie</t>
  </si>
  <si>
    <t>Budowa ciągu pieszo-rowerowego w Młodziejowicach</t>
  </si>
  <si>
    <t>Budowa ciągów pieszo-rowerowych i/lub ścieżek rowerowych prowadzących do przystanków komunikacji zbiorowej</t>
  </si>
  <si>
    <t>Podnoszenie dostępności i jakości kształcenia przedszkolnego na terenie Metropolii Krakowskiej</t>
  </si>
  <si>
    <t>Zwiększenie miejsc w oddziałach przedszkolnych w Gminie Biskupice</t>
  </si>
  <si>
    <t>FEM 2021-2027, CS 4(f)</t>
  </si>
  <si>
    <t>Edukacja włączająca oraz likwidacja barier i podniesienie dostępności przedszkoli na terenie Igołomii-Wawrzeńczyce</t>
  </si>
  <si>
    <t>Tworzenie nowych miejsc przedszkolnych w placówkach oświatowych Gminy Liszki wraz z edukacją włączającą i realizacją zadań dodatkowych</t>
  </si>
  <si>
    <t>Dwujęzyczny Przedszkolak</t>
  </si>
  <si>
    <t>Realizacja zajęć dodatkowych w przedszkolu</t>
  </si>
  <si>
    <t>Utworzenie nowych miejsc przedszkolnych 
w Gminie Skawina</t>
  </si>
  <si>
    <t>Utworzenie nowych miejsc przedszkolnych </t>
  </si>
  <si>
    <t>DWUJĘZYCZNY MALUCH – Realizacja programów dwujęzyczności w zakresie języka angielskiego w oddziałach przedszkolnych</t>
  </si>
  <si>
    <t>Podnoszenie dostępności i jakości kształcenia ogólnego na terenie Metropolii Krakowskiej</t>
  </si>
  <si>
    <t>Rozwój kształcenia ogólnego w gminie Igołomia-Wawrzeńczyce</t>
  </si>
  <si>
    <t>Kreatywny uczeń - kreatywna szkoła</t>
  </si>
  <si>
    <t>Przyjazna Szkoła</t>
  </si>
  <si>
    <t>Rozwój kompetencji kluczowych uczniów szkół z terenu gminy Niepołomice</t>
  </si>
  <si>
    <t>Podnoszenie dostępności i jakości kształcenia zawodowego na terenie Metropolii Krakowskiej</t>
  </si>
  <si>
    <t>Podnoszenie dostępności i jakości usług społecznych na terenie Metropolii Krakowskiej</t>
  </si>
  <si>
    <t>„Zdrowie zaczyna się w głowie”</t>
  </si>
  <si>
    <t>FEM 2021-2027, CS 4(k)</t>
  </si>
  <si>
    <t>„Nie jesteś sam"</t>
  </si>
  <si>
    <t>Utworzenie placówki wsparcia dziennego dla dzieci i młodzieży z terenu Gminy Kocmyrzów – Luborzyca</t>
  </si>
  <si>
    <t>Nie jesteś sam - Dzienny Dom Wsparcia w Gminie Liszki</t>
  </si>
  <si>
    <t xml:space="preserve">Wsparcie dla dzieci i rodzin w tym zagrożonych wykluczeniem społecznym poprzez organizację usług wsparcia oraz atrakcyjną ofertę opiekuńczo-wychowawczą i terapeutyczną </t>
  </si>
  <si>
    <t>Rozwiń żagle w „Przystani”</t>
  </si>
  <si>
    <t>Na młodość</t>
  </si>
  <si>
    <t>Zdrowiej w domu</t>
  </si>
  <si>
    <t>Rozwój i funkcjonowanie placówek wsparcia dla osób starszych i niesamodzielnych</t>
  </si>
  <si>
    <t>Utworzenie nowej placówki wsparcia dziennego dla dzieci i młodzieży - świetlica środowiskowa</t>
  </si>
  <si>
    <t xml:space="preserve">Usługi w zakresie poradnictwa specjalistycznego </t>
  </si>
  <si>
    <t>Rozwój placówek wsparcia dziennego dla dzieci i młodzieży w Gminie Wielka Wieś</t>
  </si>
  <si>
    <t>Podnoszenie dostępności i jakości usług zdrowotnych na terenie Metropolii Krakowskiej</t>
  </si>
  <si>
    <t>Usługi w zakresie psychiatrii środowiskowej skierowanej do osób dorosłych</t>
  </si>
  <si>
    <t>FEM 2021-2027, CS 5(i)</t>
  </si>
  <si>
    <t>Modernizacja Muzeum Ślusarstwa w Świątnikach Górnych</t>
  </si>
  <si>
    <t>LISTA PROJEKTÓW ZIT METROPOLIA KRAKOWSKA DO STRATEGII ZINTEGROWANYCH INWESTYCJI TERYTORIALNYCH METROPOLII KRAKOWSKIEJ NA LATA 2021-2027 
- część dotycząca programu Fundusze Europejskie na Infrastrukturę, Klimat i Środowisko na lata 2021-2027</t>
  </si>
  <si>
    <t>Maksymalna wartość wkładu UE (zł)</t>
  </si>
  <si>
    <t>Przewidywany okres realizacji projektu</t>
  </si>
  <si>
    <t>Budowa linii tramwajowej KST (os. Krowodrza Górka - Azory) w Krakowie</t>
  </si>
  <si>
    <t>Budowa torowiska od pętli Krowodrza Górka wzdłuż ul. Opolskiej do pętli autobusowej Azory (o długości 2,5 km toru podwójnego) wraz z infrastrukturą techniczną. Pętla Azory będzie w pełni zadaszona w wyposażona w budynek terminala pasażerskiego. Wzdłuż trasy nowoprojektowanej linii przewidziano: budowę 4 przystanków wraz z tablicami dynamicznej informacji pasażerskiej, przebudowę ulic i slrzyżowań w niezbędnym zakresie, przebudowę i budowę chodników, przebudowę i budowę ścieżek rowerowych, budowę ekranów akustycznych oraz budowę kładki pieszo-rowerowej nad il.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sąsiedztwie pętli Azory powstanie kubaturowy, trzypoziomowy parking P+R na ok. 200 samochodów wraz z zadaszonym parkingiem Bike&amp;Ride o pojemności 50 rowerów. W ramach parkingu przewidziano 10 miejsc dla osób z niepełnosprawnościami oraz 4 miejsca do ładowania pojazdów elektrycznych.</t>
  </si>
  <si>
    <t>FENX.03.01</t>
  </si>
  <si>
    <t>Budowa linii tramwajowej od pętli Mały Płaszów do węzła drogowego Kraków Przewóz (S7)</t>
  </si>
  <si>
    <t>Projekt obejmuje przebudowę układu torowo-drogowego wraz z niezbędną infrastrukturą towarzyszącą oraz przekładkami kolidującego uzbrojenia. Projekt obejmuje budowę łącznicy torowiska z ul. Nowosądeckiej w ul. Wielicką w kierunku pętli tramwajowej Nowy Bieżanów wraz z budową podstacji trakcyjnej. Ponadto, w ramach projektu planowana jest budowa oświetlenia i odwodnienia oraz przebudowa istniejących peronów tramwajowych.</t>
  </si>
  <si>
    <t>Projekt jest zgodny z działaniem 03.01 Transport miejski. Zakres interwencji 081 – infrastruktura czystego transportu miejskiego.
Odwrócenie trendu rosnących podróży transportem indywidualnym i malejących transportem zbiorowym staje się dla Gminy Niepołomice celem pierwszoplanowym głównie ze względu na katastrofalny stan powietrza i rosnące zatłoczenie dróg. Niezbędne jest kontynuowanie prac nad wdrożeniem wspólnej polityki transportowej gmin tworzących KrOF określającej funkcje transportu indywidualnego i transportu zbiorowego a także zakładającej wprowadzenie wspólnego systemu sterowania ruchem, taryfowego i informacyjnego. Koordynacji będzie też wymagała realizacja działań infrastrukturalnych polegających głównie na budowie węzłów przesiadkowych z parkingami P&amp;R / B&amp;R i terminalami autobusowymi, integrujących podsystemy transportu drogowego, kolejowego, autobusowego, tramwajowego, rowerowego. Deficyty przepustowości sieci drogowej powinny być rekompensowane rozwojem sieci transportu zbiorowego, co wpłynie na osiągniecie celów priorytetu.</t>
  </si>
  <si>
    <t>I kw. 2025 - IV kw. 2027</t>
  </si>
  <si>
    <t>Zakres projektu: 
a) budowa parkingów P&amp;R przy przystankach kolejowych na linii kolejowej 94 i 97 tj. 
●Budowa węzła przesiadkowego Skawina Zachodnia, w zakres którego wchodzi parking P&amp;R na 98 samochodów, w tym 6 stanowisk dla niepełnosprawnych, zatokę Kiss&amp;Ride, droga dojazdowa do węzła, ciągi pieszo - rowerowe, zatoki autobusowe, 2 zadaszone wiaty rowerowe na 50 rowerów. 
●P&amp;R Radziszów Centrum, w zakres którego wchodzi parking na 38 samochodów w tym 3 dla os. niepełnosprawnych, B&amp;R na 20 rowerów - 
●P&amp;R Zelczyna, parking na 20 samochodów w tym 2 dla os. niepełnosprawnych, B&amp;R na 20 rowerów, droga dojazdowa do P&amp;R szacowana wartość: 
●P&amp;R Rzozów w zakres którego wchodzi parking na 9 samochodów w tym 1 dla os. niepełnosprawnych, B&amp;R na 20 rowerów 
b) Budowa ciągów pieszo-rowerowych i ścieżek rowerowych prowadzących do przystanków komunikacji zbiorowej  
●Ścieżka pieszo-rowerowa ul. Brzegi Radziszów łącząca istniejące CPR z Przystankiem kolejowym i P&amp;R  Radziszów Centrum, 79m, szerokość 3 m. w technologii RCC
●CPR Rzozów, 3 zadania ścieżka pieszo - rowerowa prowadząca do przystanku kolejowego Rzozów, CPR prowadzący do przystanku kolejowego Rzozów Centrum</t>
  </si>
  <si>
    <t>Rozwój zrównoważonej mobilności w gminie Zielonki</t>
  </si>
  <si>
    <t>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i minimalizowania negatywnego wpływu transport na środowisko naturalne</t>
  </si>
  <si>
    <t xml:space="preserve">Budowa węzła przesiadkowego w Zabierzowie Bocheńskim w Gminie Niepołomice </t>
  </si>
  <si>
    <t>Budowa węzła przesiadkowego z parkingiem P&amp;R oraz B&amp;R w Zabierzowie Bocheńskim wraz z budową dojść i dojazdów rowerowych. Projekt będzie uwzględniać potrzeby osób o ograniczonej mobilności oraz działania informacyjne dla pasażerów z państw trzecich. Inwestycja będzie zakładać wykorzystywanie  energii z OZE oraz wprowadzać rozwiązania technologiczne polegające na retencjonowaniu wody. Inwestycja bezpośrednio powiązana będzie z liniami autobusowymi w ramach systemu Komunikacji Miejskiej w Krakowie, w ramach współpracy z Województwem Małopolskim, liniami gminnymi oraz przewoźników prywatnych.</t>
  </si>
  <si>
    <t>Budowa parkingów P&amp;R na linii kolejowej 94 i 97 wraz z budową infrastruktury pieszo -rowerowej prowadzącej do przystanków komunikacji zbiorowej na terenie Gminy Skawina</t>
  </si>
  <si>
    <t>Celem projektu jest zmiana zachowań komunikacyjnych prowadzących do zwiększenia udziału komunikacji zbiorowej w ogóle podróży, poprzez tworzenie warunków dla budowy sprawnych, przyjaznych dla podróżnych, ekologicznych i zintegrowanych systemów transportu miejskiego w regionie, usprawnienie systemu mobilności miejskiej polegające na integracji komunikacji indywidualnej i zbiorowej, poprzez budowę służącej temu infrastruktury (węzły przesiadkowe, parkingi parkuj i jedź, infrastruktura pieszo – rowerowa ułatwiająca dostęp do komunikacji zbiorowej), zmniejszenia emisji CO2 i innych zanieczyszczeń uciążliwych dla środowiska i mieszkańców aglomeracji poprzez wzrost poziomu proekologicznych rozwiązań transportowych i stworzenie alternatyw dla transportu samochodowego.
Ponadto projekt przewiduje poprawę bezpieczeństwa ruchu drogowego, pieszych i rowerzystów poprzez separację ruchu rowerowego od samochodowego, budowę infrastruktury pieszo-rowerowej oraz fizyczne uspokajanie ruchu. Poprawę jakości życia na terenie Krakowskiego Obszaru Funkcjonalnego, poprzez zwiększenie ruchliwości i poprawę mobilności mieszkańców, poprawę ich stanu zdrowia i wzrost świadomości ekologicznej mieszkańców Gminy, a także stworzenie zintegrowanego systemu transportu na terenie Krakowskiego Obszaru Funkcjonalnego poprzez poprawę powiązań komunikacyjnych pomiędzy Gminą Skawina a gminami ościennymi.</t>
  </si>
  <si>
    <t>Przebudowa torowiska tramwajowego w ul. Starowiślnej w Krakowie wraz z infrastrukturą towarzyszącą w Krakowie</t>
  </si>
  <si>
    <t>Projekt obejmuje przebudowę układu torowo-drogowego wraz z niezbędną infrastrukturą towarzyszącą oraz przekładkami kolidującego uzbrojenia. Zadanie prowadzone jest na odcinku od skrzyżowania z ul. Dietla do Mostu Powstańców Śląskich. W ramach projektu planowana jest wymiana torowiska tramwajowego oraz modernizacja sieci trakcyjnej. Dodatkowo zakres projektu obejmuje przebudowę chodników, budowę drogi dla rowerów, budowę oświetlenia, realizację prac dot. odwodnienia, a także nasadzenia drzew.</t>
  </si>
  <si>
    <t>Lista podstawowa/rezerwowa</t>
  </si>
  <si>
    <t>podstawowa</t>
  </si>
  <si>
    <t>Budowa linii tramwajowej pomiędzy skrzyżowaniem ulic Wielickiej, Teligi, Kostaneckiego a osiedlem Rżąka wraz z pętlą tramwajową oraz parkingiem Park&amp;Ride w Krakowie</t>
  </si>
  <si>
    <t>Gmina Miejska Kraków</t>
  </si>
  <si>
    <t>rezerwowa</t>
  </si>
  <si>
    <t>Zakres zadania obejmuje budowę torowiska od skrzyżowania ulic Wielickiej, Teligi i Kostaneckiego do osiedla Rżąka (z możliwością przedłużenia do Wieliczki) wraz z infrastrukturą techniczną.Wzdłuż trasy nowoprojektowanej linii przewidziano: budowę przystanków wraz z tablicami dynamicznej informacji pasażerskiej, przebudowę ulic i skrzyżowań w niezbędnym zakresie, przebudowę i budowę chodników, przebudowę i budowę ścieżek rowerowych, budowę ekranów akustycznych.Linia zostanie włączona do Obszarowego Systemu Sterowania Ruchem.</t>
  </si>
  <si>
    <t>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
W szczególności realizacja projektu realizuje cel EFRR/FS.CP2.VIII ‐ Wspieranie zrównoważonej multimodalnej mobilności miejskiej jako elementu transformacji w kierunku gospodarki zeroemisyjnej</t>
  </si>
  <si>
    <t>Przebudowa torowiska wzdłuż ulicy Solidarności w Krakowie wraz z podstacjami trakcyjnymi nr 01 „Czyżyny”, nr 02 „Zajezdnia Nowa Huta”, nr 03 „Pleszów”, nr 08 „Cementownia”, nr 10 „Bulwarowa</t>
  </si>
  <si>
    <t>Projekt obejmuje przebudowę układu torowo-drogowego wzdłuż ulicy Solidarności w Krakowie na odcinku od Placu Centralnego do ul. Bulwarowej wraz z niezbędną infrastrukturą towarzyszącą oraz przekładkami kolidującego uzbrojenia oraz odcinek od ul. Bulwarowej dowiązujący się do trasy S7 w Krakowie w zakresie przebudowy układu torowego. W związku z planami budowy linii energetycznych przez Krakowski Holding Komunalny z Ekospalarnii Kraków do podstacji trakcyjnych na terenie Nowej Huty w Krakowie i wykorzystania wyprodukowanej energii elektrycznej na cele trakcyjne, należy dostosować podstacje trakcyjne do możliwości włączenia w system budowanych linii energetycznych z Ekospalarnii.W związku z koniecznością sprostania zapotrzebowaniu na zwiększone zużycie energii trakcyjnej przez nowoczesny tabor tramwajowy niezbędne jest przeprowadzenie w ramach projektu gruntownej modernizacji podstacji trakcyjnych zasilających (stale lub w razie awarii) torowisko w ul. Solidarności oraz układu rezerwowego tj. nr 02 „Zajezdnia Nowa Huta”, nr 03 „Pleszów”, nr 08 „Cementownia”, nr 10 „Bulwarowa”.</t>
  </si>
  <si>
    <t>Rozwój inteligentnych systemów transportowych (ITS) poprawiających dostępność komunikacyjną na terenie miasta Krakowa</t>
  </si>
  <si>
    <t>Rozwój floty tramwajowej do obsługi systemu Komunikacji Miejskiej Krakowa poprzez zakup kolejnych nowoczesnych niskopodłogowych wagonów</t>
  </si>
  <si>
    <t>W ramach projektu zakupionych zostanie 30 fabrycznie nowych niskopodłogowych wagonów tramwajowych, w tym dwukierunkowych oraz wyposażonych w system jazdy bez zasilania z sieci trakcyjnej (6 szt. wagonów o długości 32-34 m dwukierunkowych, 10 szt. wagonów o długości 40-45 m jednokierunkowych i 14 szt. wagonów o długości 24-27 m jednokierunkowych).Tramwaje kupione w ramach projektu będą posiadały niską podłogę. Wyposażone będą także w platformy najazdowe w obszarze drzwi dedykowane dla osób niepełnosprawnych, klimatyzację w przedziale pasażerskim, system monitoringu wewnętrznego i zewnętrznego, zwiększający poczucie bezpieczeństwa podróżnym oraz inne udogodnienia.</t>
  </si>
  <si>
    <t>III kw. 2024 - II kw. 2027</t>
  </si>
  <si>
    <t>III kw. 2025 - IV kw. 2026</t>
  </si>
  <si>
    <t>I kw. 2024 - IV kw. 2027</t>
  </si>
  <si>
    <t>Budowa łącznicy torowiska z ul. Nowosądeckiej w ul. Wielicką w Krakowie wraz z podstacją trakcyjną</t>
  </si>
  <si>
    <t>Inwestycja ma na celu poprawę obsługi komunikacyjnej transportem publicznym (poprzez przedłużenie istniejącej linii tramwajowej do Małego Płaszowa), a także kołowej (poprzez budowę brakującego odcinka ul. Domagały) terenów przemysłowych i usługowych położonych we wschodniej części Krakowa. Inwestycja powinna przyczynić się również do zwiększenia udziału transportu zbiorowego w podróżach mieszkańców Krakowa i Metropolii Krakowskiej dzięki budowie węzła przesiadkowego z parkingiem Park+Ride. 
1. Budowa linii tramwajowej o długości ok. 4,3 km podwójnego toru.
2.Budowa 20 peronów przystankowych (w tym 4 perony w obrębie pętli tramwajowej).
3.Budowa sieci trakcyjnej i podstacji trakcyjnej.
4.Budowa węzła przesiadkowego z pętlą tramwajową, terminalem autobusowym komunikacji miejskiej i aglomeracyjnej oraz parkingiem Park+Ride na ok. 500 miejsc postojowych (w tym stanowiska do ładowania samochodów elektrycznych).
5.Przebudowa istniejącego układu drogowego (jezdni, ciągów   pieszych i rowerowych) w zakresie wynikającym z budowy linii tramwajowej i węzła przesiadkowego.
6. Rozbudowa ulicy Domagały polegająca na budowie brakującego odcinka od ul. Tadeusza Śliwiaka do ul. Nad Drwiną o długości ok. 600m, wraz z mostem nad rzeką Drwina o długości ok. 30m. Jezdnia o przekroju 1x2 pasy ruchu o szerokości 3,5m każdy, ciągi piesze i rowerowe, a także przystanki komunikacji autobusowej
7.Budowa i przebudowa niezbędnego zakresu sieci infrastruktury technicznej (odwodnienie, oświetlenie, sieć elektroenergetyczna, sieć teletechniczna).
8.Przebudowa sieci infrastruktury technicznej kolidującej z inwestycją.</t>
  </si>
  <si>
    <t>Utworzenie strefy czasu wolnego w Gminie Mogilany</t>
  </si>
  <si>
    <t>2025-2026</t>
  </si>
  <si>
    <t>Rozwój energii odnawialnej na terenie Gminy Liszki</t>
  </si>
  <si>
    <t>Budowa elektrowni fotowoltaicznej w Piekarach, Gmina Liszki</t>
  </si>
  <si>
    <t>Budowa CPR przy drodze wojewódzkiej nr 774 w miejscowości Cholerzyn, Budzyń i Kryspinów, gm. Liszki</t>
  </si>
  <si>
    <t>Wybudowanie 7 obiektów „Park &amp; Ride” zlokalizowanych w bezpośrednim sąsiedztwie przystanków transportu zbiorowego oraz wybudowanie 12 obiektów "Bike &amp; Ride" w bezpośrednim sąsiedztwie przystanków komunikacyjnych lub obiektów użyteczności publicznej. Ponadto projekt przewiduje realizację infrastruktury pieszo-rowerowej w postacji ciągów pieszo-rowerowych umożliwiających dojazd mieszkańcom nowo wybudowanych miejsc zamieszkania do punktów przesiadkowych (budowa ciągu pieszo-rowerowego wzdłuż drogi E7 w miejscowościach Boleń, Bibice i Węgrzce na długości ok. 3 km, ciąg pieszo-rowerowy wzdłuż ul. Marszowieckiej w Zielonkach o długości 0,67 km prowadzący do końcowej pętli autobusowej). W ramach projektu przewidziano instalację 25 tablic informujących o aktualnych kursach autobusów zlokalizowanych na przystankach przy najczęściej uczęszczanych trasach.</t>
  </si>
  <si>
    <t>Mikroretencja w gminie Michałowice</t>
  </si>
  <si>
    <t xml:space="preserve">Deinstytucjonalizacja usług społecznych dla osób starszych i zależnych </t>
  </si>
  <si>
    <t>Mądry przedszkolak</t>
  </si>
  <si>
    <t>Etykiety wierszy</t>
  </si>
  <si>
    <t>Suma końcowa</t>
  </si>
  <si>
    <t>Suma z Maksymalna wartość wkładu UE (zł)</t>
  </si>
  <si>
    <t xml:space="preserve">ALOKACJA </t>
  </si>
  <si>
    <t>SPRAWDZENIE</t>
  </si>
  <si>
    <t>Część dotycząca programu FEM 2021-2027 
- CS 2(i), 2(ii), 2(iv), 2(vi), 2(vi), 2(viii), 4(f), 4(k)</t>
  </si>
  <si>
    <t>Część dotycząca programu FEM 2021-2027 
- CS 5(i)</t>
  </si>
  <si>
    <t>Rozwój usług społecznych w gminie Czernichów</t>
  </si>
  <si>
    <t>Rozwój usług społecznych w gminie Świątniki Górne</t>
  </si>
  <si>
    <t>Część dotycząca programu 
FEnIKS 2021-2027</t>
  </si>
  <si>
    <t xml:space="preserve">Budowa wielopoziomowego parkingu P&amp;R i B&amp;R przy stacji kolejowej Wieliczka Park w Gminie Wieliczka </t>
  </si>
  <si>
    <t xml:space="preserve">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centrum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</si>
  <si>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 xml:space="preserve">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(zmiana środka transport na transport zbiorowy) i minimalizowania negatywnego wpływu transport na środowisko naturalne
Dzięki realizacji projektu ulegnie poprawie dostępność komunikacyjną dla mieszkańców gminy infrastruktury umożliwiającej zmianą środka transport na transport zbiorowy w dogodnej lokalizacji oraz podniesie świadomość środowiskową lokalnej społeczności. </t>
  </si>
  <si>
    <t>Budowa parkingu P&amp;R i B&amp;R przy przystanku kolejowym Wieliczka Bogucice w Gminie Wieliczka</t>
  </si>
  <si>
    <t xml:space="preserve">Zakres inwestycji obejmuje wykonanie projektu parkingu oraz jego budowę wraz z niezbędną infrastrukturą towarzyszącą. Będzie on  znajdował się blisko przystanku kolejowego Wieliczka – Bogucice  z wytyczonymi dogodnymi dojściami do przystanków transportu zbiorowego wraz z uwzględnieniem zachowania zasad dostępności dla osób o ograniczonej mobilności oraz z niepełnosprawnościami. Na parkingu planowanych jest 100 miejsc postojowych dla samochodów i 30 miejsc do parkowania dla rowerów. </t>
  </si>
  <si>
    <t>Rozbudowa węzła przesiadkowego w rejonie ulic Piłsudskiego, Niepołomska w Wieliczce</t>
  </si>
  <si>
    <t>IV kw. 2023 - IV kw. 2026</t>
  </si>
  <si>
    <t>W ramach inwestycji zostanie wykonany projekt budowlany oraz przebudowana zostanie pętla autobusowa, taka by parametry nowej pętli uwzględniały możliwość obsługiwania taboru przegubowego dostosowanego do obsługi większej ilości pasażerów. Parametry obecnie funkcjonującej zatoki nie pozwalają na uruchomienie autobusu przegubowego, który poprawiłby komfort jazdy mieszkańców oraz turystów, korzystających z połączenia miasta Krakowa z Wieliczką. 
W ramach projektu zostanie wybudowana pętla wraz  z niezbędna infrastukturą towarzyszącą. Powstanie parking dla 19 pojazdów osobowych wraz z miejscami postojowymi dla osób niepełnosprawnych. Zostaną zamontowane wiaty dla rowerów. Planuje się zamontować stojaki na 20 rowerów. W ramach projektu zostanie także wybudowane zaplecze socjalne dla kierowców.</t>
  </si>
  <si>
    <t xml:space="preserve">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i minimalizowania negatywnego wpływu transport na środowisko naturalne
Dzięki realizacji projektu ulegnie poprawie dostępność komunikacyjna dla mieszkańców gminy pod kątem infrastruktury umożliwiającej obsługę większej liczby pasażerów transportem zbiorowym. </t>
  </si>
  <si>
    <t xml:space="preserve">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centrum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</si>
  <si>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 xml:space="preserve">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</si>
  <si>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Projekt obejmuje:
1. Montaż tablic dynamicznej informacji pasażerskiej (DIP) na przystankach autobusowych oraz autobusowo-tramwajowych (wspólne tablice dla tramwajów oraz autobusów) na terenie m. Krakowa
2. Montaż tablic zmiennej treści (VMS) na wjazdach do miasta Krakowa od strony północnej, wschodniej i zachodniej, informujących o czasie przejazdu oraz trasie alternatywnej, montaż detektorów (ANPR, bluetooth, indukcyjna)
3.Kontrola dostępu (obszar Kazimierza, Centrum oraz BUS Pasy)</t>
  </si>
  <si>
    <t>Planowany termin złożenia wniosku o dofinansowanie (WOD) w ujęciu miesiąc/rok</t>
  </si>
  <si>
    <r>
      <t xml:space="preserve">Planowany </t>
    </r>
    <r>
      <rPr>
        <b/>
        <u/>
        <sz val="10"/>
        <color theme="1"/>
        <rFont val="Calibri"/>
        <family val="2"/>
        <scheme val="minor"/>
      </rPr>
      <t>maksymalny</t>
    </r>
    <r>
      <rPr>
        <b/>
        <sz val="10"/>
        <color theme="1"/>
        <rFont val="Calibri"/>
        <family val="2"/>
        <scheme val="minor"/>
      </rPr>
      <t xml:space="preserve"> okres realizacji (w latach)</t>
    </r>
  </si>
  <si>
    <t>Budowa przystanku kolejowego oraz parkingu P&amp;R (poza centrum miasta).
Projekt będzie wynikał z Planu Zrównoważonej Mobilności Metropolii Krakowskiej.</t>
  </si>
  <si>
    <t>Budowa miejsc postojowych w ramach parkingu P+R oraz infrastruktury towarzyszącej.Projekt będzie wynikał z Planu Zrównoważonej Mobilności Metropolii Krakowskiej.</t>
  </si>
  <si>
    <r>
      <t xml:space="preserve">Projekt realizuje typ operacji A. w ramach Działania </t>
    </r>
    <r>
      <rPr>
        <sz val="10"/>
        <color rgb="FF000000"/>
        <rFont val="Calibri"/>
        <family val="2"/>
        <charset val="238"/>
        <scheme val="minor"/>
      </rPr>
      <t>2.18</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t>
    </r>
  </si>
  <si>
    <t>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t>
  </si>
  <si>
    <t>Projekt realizuje typ operacji A w ramach Działania 2.21 FEM tj. magazyny energii. Projekt spełnia wszystkie warunki wskazane w programie i linii demarkacyjnej w obszarze dopuszczalnych mocy wytwórczych oraz nie zawiera elementów wyłączonych ze wsparcia w ramach programu.</t>
  </si>
  <si>
    <t xml:space="preserve">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
</t>
  </si>
  <si>
    <t xml:space="preserve">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t>
  </si>
  <si>
    <t>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t>
  </si>
  <si>
    <t>Projekt realizuje typ operacji A w ramach Działania 3.1 FEM tj. transport miejski. Projekt spełnia wszystkie warunki wskazane w programie i linii demarkacyjnej oraz nie zawiera elementów wyłączonych ze wsparcia w ramach programu.</t>
  </si>
  <si>
    <t>Działanie</t>
  </si>
  <si>
    <t>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</si>
  <si>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</si>
  <si>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</si>
  <si>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Poprawa jakości i dostępności infrastruktury oraz oferty czasu wolnego, ochrona i rozwój zasobów dziedzictwa kulturowego Metropolii Krakowskiej.</t>
  </si>
  <si>
    <t>IX 2024</t>
  </si>
  <si>
    <t>I 2025</t>
  </si>
  <si>
    <t>X 2024</t>
  </si>
  <si>
    <t>XII 2024</t>
  </si>
  <si>
    <t>Termomodernizacja budynku komunalnego w Raciborowicach. Etap I</t>
  </si>
  <si>
    <t>Termomodernizacja budynku komunalnego w Raciborowicach. Etap II</t>
  </si>
  <si>
    <t>VII 2024</t>
  </si>
  <si>
    <t>VI 2025</t>
  </si>
  <si>
    <t>Rozbudowa Parkingu P&amp;R w Michałowicach o dodatkowe miejsca parkingowe (rozwój pozamiejskich miejsc parkingowych). Projekt będzie wynikał z Planu Zrównoważonej Mobilności Metropolii Krakowskiej.</t>
  </si>
  <si>
    <t>II 2025</t>
  </si>
  <si>
    <t>Wspieranie uzdolnień uczniów szkół prowadzonych przez Gminę Wieliczka poprzez rozwijanie kompetencji kluczowych</t>
  </si>
  <si>
    <t>Modernizacja energetyczna budynków użyteczności publicznej w gminie Wielka Wieś - etap I</t>
  </si>
  <si>
    <t>Tworzenie miejsc przedszkolnych oraz podnoszenie jakości edukacji przedszkolnej na terenie Gminy Wielka Wieś</t>
  </si>
  <si>
    <t>XII 2025</t>
  </si>
  <si>
    <t>Uporządkowanie  gospodarki o obiegu zamkniętym poprzez budowę Punktu Selektywnego Zbierania Odpadów Komunalnych na terenie gminy Czernichów</t>
  </si>
  <si>
    <t>Magazyn energii uzupełniający do projektu realizowanego w ramach Działania 2.22 - przedsięwzięcie z zakresu magazynowania energii z OZE wraz z niezbędnymi działaniami przygotowawczymi i powykonawczymi (ekspertyzy, audyty).</t>
  </si>
  <si>
    <t>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t>
  </si>
  <si>
    <t>Rozbudowa parkingów „parkuj i jedź” przy stacjach kolejowych w Baranówce i Zastowie</t>
  </si>
  <si>
    <t>"Dwujęzyczny maluch" – realizacja programu w zakresie języka angielskiego.</t>
  </si>
  <si>
    <t>2025-2027</t>
  </si>
  <si>
    <t>Budowa punktu selektywnej zbiórki odpadów komunalnych w miejscowości Piekary (gmina Liszki)</t>
  </si>
  <si>
    <t>XI 2024</t>
  </si>
  <si>
    <t>2026-2027</t>
  </si>
  <si>
    <t>Budowa parkingu P&amp;R w Raciborowicach - nawierzchnia, bike and ride, przystanki autobusowe, dojście chodnikiem. Projekt będzie wynikał z Planu Zrównoważonej Mobilności Metropolii Krakowskiej.</t>
  </si>
  <si>
    <t>Asystent Dziecka ze Specjalnymi Potrzebami Edukacyjnymi w przedszkolu</t>
  </si>
  <si>
    <t>Asystent Ucznia ze Specjalnymi Potrzebami Edukacyjnymi w szkole</t>
  </si>
  <si>
    <t>Rozwój energii odnawialnej na terenie gminy Mogilany - Instalacje OZE wraz z magazynami energii w budynkach użyteczności publicznej</t>
  </si>
  <si>
    <t>Przedsięwzięcie z zakresu magazynowania energii z OZE wraz z niezbędnymi działaniami przygotowawczymi i powykonawczymi (ekspertyzy, audyty).</t>
  </si>
  <si>
    <t>2026-2028</t>
  </si>
  <si>
    <t>Podniesienie jakości kształcenia, wsparcie cyfryzacji oraz rozszerzenie kompetencji kadry w szkołach podstawowych Gminy Mogilany</t>
  </si>
  <si>
    <t>Edukacja włączająca w gminie Niepołomice</t>
  </si>
  <si>
    <t>Utworzenie nowych miejsc przedszkolnych w Gminie Wieliczka</t>
  </si>
  <si>
    <t>Edukacja włączająca szansą dla rozwoju osobistego uczniów szkół prowadzonych przez Gminę Wieliczka</t>
  </si>
  <si>
    <t>Podniesienie jakości kształcenia ogólnego w Gminie Wielka Wieś</t>
  </si>
  <si>
    <t>Projekt realizuje typ operacji C w ramach Działania 7.2 FEM tj. oferta turystyczna. Projekt spełnia wszystkie warunki wskazane w programie i linii demarkacyjnej oraz nie zawiera elementów wyłączonych ze wsparcia w ramach programu.</t>
  </si>
  <si>
    <t xml:space="preserve">Projekt realizuje typ operacji B w ramach Działania 7.2 FEM tj. ochrona i opieka nad zabytkami. Projekt spełnia wszystkie warunki wskazane w programie i linii demarkacyjnej oraz nie zawiera elementów wyłączonych ze wsparcia w ramach programu. </t>
  </si>
  <si>
    <t>Adaptacja i modernizacja Dworu Badenich, os. Wadów</t>
  </si>
  <si>
    <t>Projekt realizuje typ operacji A w ramach Działania 7.2 FEM tj. infrastruktura instytucji kultury. Projekt spełnia wszystkie warunki wskazane w programie i linii demarkacyjnej oraz nie zawiera elementów wyłączonych ze wsparcia w ramach programu.</t>
  </si>
  <si>
    <t xml:space="preserve">Gmina Skawina </t>
  </si>
  <si>
    <t>Projekt realizuje typ operacji D w ramach Działania 7.2 FEM tj. trasy turystyczne. Projekt spełnia wszystkie warunki wskazane w programie i linii demarkacyjnej oraz nie zawiera elementów wyłączonych ze wsparcia w ramach programu.</t>
  </si>
  <si>
    <t>Projekt realizuje typ operacji B w ramach Działania 7.2 FEM tj. ochrona i opieka nad zabytkami. Projekt spełnia wszystkie warunki wskazane w programie i linii demarkacyjnej oraz nie zawiera elementów wyłączonych ze wsparcia w ramach programu.</t>
  </si>
  <si>
    <t>Budowa biblioteki z izbą regionalną</t>
  </si>
  <si>
    <t>Remont konserwatorski budynku oficyny oraz zagospodarowanie terenu wokół oficyny i willi.</t>
  </si>
  <si>
    <t>Celem projektu jest zrealizowanie obiektu – biblioteki z izbą regionalną, który pozwoli: rozszerzyć działalność kulturalną; utrwalać wartości i tradycje lokalne, upowszechniać wiedzę o strojach, obrzędach i zwyczajach; promować kulturę i sztukę ludową. Nowy budynek biblioteki z izbą regionalną, zapewni przestrzeń dla: odpoczynku, spędzania wolnego czasu, spotkań – miejsce, w którym tętni życie lokalnej społeczności, gdzie rodzą się nowe pomysły oraz które wzmacnia poczucie przynależności do lokalnego otoczenia.</t>
  </si>
  <si>
    <t xml:space="preserve">Modernizacja budynku muzeum, odnowienie, zakup wyposażenia, dostosowanie dla osób ze szczególnymi potrzebami. Muzeum Ślusarstwa w Świątnikach Górnych jest jedynym muzeum tego typu w Polsce, dlatego realizowany projekt będzie miał charakter ponadlokalny. Obiekt jest odwiedzany przez turystów z całej Polski, a nawet z poza terenu naszego kraju. </t>
  </si>
  <si>
    <t>Rozwój Placówki Wsparcia Dziennego dla dzieci i młodzieży w Gminie Skawina</t>
  </si>
  <si>
    <t>Suma z Maksymalna wartość wkładu UE (euro)</t>
  </si>
  <si>
    <t>Od Maluszka do Staruszka</t>
  </si>
  <si>
    <t>Edukacja włączająca w  oddziałach przedszkolnych</t>
  </si>
  <si>
    <t>Montaż instalacji OZE na obiektach użyteczności publicznej w Gminie Kocmyrzów - Luborzyca. Inwestycje planowane są dla budynków: urzędu gminy (UG), centrum kultury i promocji (CKiP), zakładu gospodarki komunalnej (ZGK).</t>
  </si>
  <si>
    <t>Utworzenie miejsc przedszkolnych na terenie Gminy Kocmyrzów - Luborzyca.</t>
  </si>
  <si>
    <t>Magazynowanie energii odnawialnej na terenie gminy Zielonki</t>
  </si>
  <si>
    <t>Budowa P&amp;R w Rudawie w gminie Zabierzów</t>
  </si>
  <si>
    <r>
      <t xml:space="preserve">Przedsięwzięcie wpływa na osiągnięcie określonego w Strategii ZIT celu strategicznego </t>
    </r>
    <r>
      <rPr>
        <i/>
        <sz val="10"/>
        <color rgb="FF000000"/>
        <rFont val="Calibri"/>
        <family val="2"/>
        <charset val="238"/>
      </rPr>
      <t>2. Metropolia Krakowska przyjazna środowisku, zorientowana na neutralność klimatyczną, zapewniająca wysoką jakość życia</t>
    </r>
    <r>
      <rPr>
        <sz val="10"/>
        <color rgb="FF000000"/>
        <rFont val="Calibri"/>
        <family val="2"/>
        <charset val="238"/>
      </rPr>
      <t xml:space="preserve">; celu szczegółowego </t>
    </r>
    <r>
      <rPr>
        <i/>
        <sz val="10"/>
        <color rgb="FF000000"/>
        <rFont val="Calibri"/>
        <family val="2"/>
        <charset val="238"/>
      </rPr>
      <t>2.3 Racjonalna gospodarka odpadami i efektywne wykorzystanie surowców</t>
    </r>
    <r>
      <rPr>
        <sz val="10"/>
        <color rgb="FF000000"/>
        <rFont val="Calibri"/>
        <family val="2"/>
        <charset val="238"/>
      </rPr>
      <t>. Przedsięwzięcie realizuje wskazane cele rozwojowe Strategii ZIT ponieważ niweluje problem braku wydajnego oraz nowoczesnego systemu gospodarowania odpadami komunalnymi. Przedsięwzięcie jest zintegrowane wewnętrznie, ponieważ tożsame projekty będą realizowane w 6 gminach a korzyści środowiskowe w postaci redukcji ilości składowanych odpadów oraz występowania dzikich wysypisk śmieci odniosą mieszkańcy całego obszaru oraz odwiedzający go goście.</t>
    </r>
  </si>
  <si>
    <r>
      <t xml:space="preserve">Przedsięwzięcie wpływa na osiągnięcie określonego w Strategii ZIT celu strategicznego </t>
    </r>
    <r>
      <rPr>
        <i/>
        <sz val="10"/>
        <color rgb="FF000000"/>
        <rFont val="Calibri"/>
        <family val="2"/>
        <charset val="238"/>
      </rPr>
      <t>3. Metropolia Krakowska sprzyjająca aktywnej, ekologicznej i efektywnej mobilności</t>
    </r>
    <r>
      <rPr>
        <sz val="10"/>
        <color rgb="FF000000"/>
        <rFont val="Calibri"/>
        <family val="2"/>
        <charset val="238"/>
      </rPr>
      <t>; celu szczegółowego</t>
    </r>
    <r>
      <rPr>
        <i/>
        <sz val="10"/>
        <color rgb="FF000000"/>
        <rFont val="Calibri"/>
        <family val="2"/>
        <charset val="238"/>
      </rPr>
      <t xml:space="preserve"> 3.2 Wysoka dostępność infrastruktury zrównoważonej mobilności i integracja różnych form transportu</t>
    </r>
    <r>
      <rPr>
        <sz val="10"/>
        <color rgb="FF000000"/>
        <rFont val="Calibri"/>
        <family val="2"/>
        <charset val="238"/>
      </rPr>
      <t>. Przedsięwzięcie realizuje wskazane cele rozwojowe Strategii ZIT ponieważ przyczynia się do zapewnienia mieszkańcom Metropolii Krakowskiej bezpiecznej i spójnej infrastruktury pieszej i rowerowej, która docelowo wpływać będzie na zmainę modelu mobilności, realizowanego przez mieszkańców obszaru tj. wzrostu znaczenia mobilności aktywnej. Przedsięwzięcie jest zintegrowane wewnętrznie, ponieważ tożsame projekty będą realizowane w 5 gminach (w tym mieście Kraków z którego infrastruktury korzystają mieszkańcy całego obszaru) a korzyści w postaci zwiększenia wykorzystania zeroemisyjnego transportu indywidualnego i idące za tym efekty środowiskowe, odniosą mieszkańcy całego obszaru oraz odwiedzający go goście.</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</si>
  <si>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xml:space="preserve">; celu szczegółowego </t>
    </r>
    <r>
      <rPr>
        <i/>
        <sz val="10"/>
        <color rgb="FF000000"/>
        <rFont val="Calibri"/>
        <family val="2"/>
        <charset val="238"/>
      </rPr>
      <t>6.2 Atrakcyjna oferta kształcenia, dostosowana do oczekiwań rynku pracy</t>
    </r>
    <r>
      <rPr>
        <sz val="10"/>
        <color rgb="FF000000"/>
        <rFont val="Calibri"/>
        <family val="2"/>
        <charset val="238"/>
      </rPr>
      <t>. Przedsięwzięcie realizuje wskazane cele rozwojowe Strategii ZIT ponieważ przyczynia się do objęcia wychowaniem przedszkolnym większej ilości dzieci. Przedsięwzięcie jest zintegrowane wewnętrznie, ponieważ tożsame projekty będą realizowane w 7 gminach, a korzyści w postaci lepszego przygotowania dzieci do kolejnych etapów edukacji co wyrówna ich szanse edukacyjne na dalszych jej etapach, odniosą mieszkańcy całego obszaru. Objęcie dzieci instytucjonalnym wychowaniem przedszkolnym ułatwi ponadto ich opiekunom łączenie życia zawodowego z życiem prywatnym co przyczyni się do rozwoju społeczno-gospodarczego regionu.</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</si>
  <si>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xml:space="preserve">; celu szczegółowego </t>
    </r>
    <r>
      <rPr>
        <i/>
        <sz val="10"/>
        <color rgb="FF000000"/>
        <rFont val="Calibri"/>
        <family val="2"/>
        <charset val="238"/>
      </rPr>
      <t>6.2 Atrakcyjna oferta kształcenia, dostosowana do oczekiwań rynku pracy</t>
    </r>
    <r>
      <rPr>
        <sz val="10"/>
        <color rgb="FF000000"/>
        <rFont val="Calibri"/>
        <family val="2"/>
        <charset val="238"/>
      </rPr>
      <t>. Przedsięwzięcie realizuje wskazane cele rozwojowe Strategii ZIT ponieważ zakłada realizację zadań mających na celu podnoszenie jakości edukacji, w tym w zakresie kompetencji miękkich, nie wynikających wprost z programu nauczania, a niezbędnych do opanowania w kontekście przyszłości uczniów na rynku pracy oraz realizacji edukacji włączającej. Przedsięwzięcie jest zintegrowane wewnętrznie, ponieważ tożsame projekty będą realizowane w 7 gminach, a korzyści w postaci podniesienia jakości nauczania odniosą uczniowie oraz pracodawcy działający na obszarze Metropolii Krakowskiej.</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</si>
  <si>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celu szczegółowego</t>
    </r>
    <r>
      <rPr>
        <i/>
        <sz val="10"/>
        <color rgb="FF000000"/>
        <rFont val="Calibri"/>
        <family val="2"/>
        <charset val="238"/>
      </rPr>
      <t xml:space="preserve"> 6.2 Atrakcyjna oferta kształcenia, dostosowana do oczekiwań rynku pracy</t>
    </r>
    <r>
      <rPr>
        <sz val="10"/>
        <color rgb="FF000000"/>
        <rFont val="Calibri"/>
        <family val="2"/>
        <charset val="238"/>
      </rPr>
      <t>. Przedsięwzięcie realizuje wskazane cele rozwojowe Strategii ZIT ponieważ zakłada realizację zadań mających na celu podnoszenie jakości edukacji w zakresie kształcenia zawodowego. Przedsięwzięcie jest zintegrowane wewnętrznie, ponieważ tożsame projekty będą realizowane w 3 gminach będących organizatorami szkół zawodowych, a korzyści w postaci podniesienia jakości nauczania odniosą uczniowie oraz pracodawcy działający na obszarze Metropolii Krakowskiej.</t>
    </r>
  </si>
  <si>
    <r>
      <t xml:space="preserve">Przedsięwzięcie wpływa na osiągnięcie określonego w Strategii ZIT celu strategicznego </t>
    </r>
    <r>
      <rPr>
        <i/>
        <sz val="10"/>
        <color rgb="FF000000"/>
        <rFont val="Calibri"/>
        <family val="2"/>
        <charset val="238"/>
      </rPr>
      <t>7. Metropolia Krakowska zapewniająca mieszkańcom nowoczesne i dostępne usługi społeczne, ceniąca równość i solidarność społeczną</t>
    </r>
    <r>
      <rPr>
        <sz val="10"/>
        <color rgb="FF000000"/>
        <rFont val="Calibri"/>
        <family val="2"/>
        <charset val="238"/>
      </rPr>
      <t xml:space="preserve">; celu szczegółowego </t>
    </r>
    <r>
      <rPr>
        <i/>
        <sz val="10"/>
        <color rgb="FF000000"/>
        <rFont val="Calibri"/>
        <family val="2"/>
        <charset val="238"/>
      </rPr>
      <t>7.1 Dostępne i wysokiej jakości usługi społeczne oraz skoordynowana i aktywna współpraca w obszarze ochrony zdrowia</t>
    </r>
    <r>
      <rPr>
        <sz val="10"/>
        <color rgb="FF000000"/>
        <rFont val="Calibri"/>
        <family val="2"/>
        <charset val="238"/>
      </rPr>
      <t>. Przedsięwzięcie realizuje wskazane cele rozwojowe Strategii ZIT ponieważ zakłada realizację zadań mających na celu podniesienie jakości i dostępności usług zdrowotnych w zakresie psychiatrii środowiskowej. Przedsięwzięcie jest zintegrowane z przedsięwzięciem pn. Podnoszenie dostępności i jakości usług społecznych na terenie Metropolii Krakowskiej.</t>
    </r>
  </si>
  <si>
    <t>Budowa zbiornika retencyjnego, który posłuży do magazynowia wód opadowych w trakcie deszczów nawalnych, wraz z niezbędnymi do jego działania instalacjami.</t>
  </si>
  <si>
    <t>Rozwój usług społecznych w gminie Wieliczka poprzez wsparcie osób w róznego rodzaju kryzysach</t>
  </si>
  <si>
    <t>Wsparcie usług społecznych - rozwój placówek wsparcia dziennego dla dzieci i młodziezy na terenie Gminy Wieliczka</t>
  </si>
  <si>
    <t>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t>
  </si>
  <si>
    <t>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</si>
  <si>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(w ramach Strategii podniesiona zostanie efektywność energetyczna 10 z 60 wymagających tego budynków) oraz gdzie występuje zanieczyszczenie powietrza. Realizacja projektu wpłynie ponadto pozytywnie na wyrównanie standardu  świadczenia usług publicznych na terenie MOF.</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</si>
  <si>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Skawina, jak i gmin Czernichów, Mogilany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</si>
  <si>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Niepołomice, jak i gmin Biskupice, Wieliczka, Igołomia-Wawrzeńczyce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</si>
  <si>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</si>
  <si>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Liszki, jak i gmin Zabierzów, Czernichów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</si>
  <si>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Kocmyrzów-Luborzyca, jak i gmin Igołomia-Wawrzeńczyce, Michałowice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</si>
  <si>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Projekt ma szczególne znaczenie dla całego MOF, gdyż jest realizowany w gminie gdzie występuje zanieczyszczenie powietrza. Realizacja projektu wpłynie ponadto pozytywnie na wyrównanie standardu  świadczenia usług publicznych na terenie MOF.</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</si>
  <si>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o zidentyfikowanych potrzebach w zakresie termomodernizacji energetycznej budynków publicznych (w ramach Strategii podniesiona zostanie efektywność energetyczna 6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</si>
  <si>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Wielka Wieś jak i gmin: Zabierzów, Zielonki oraz Kraków. Projekt ma szczególne znaczenie dla całego MOF, gdyż jest realizowany w gminie o zidentyfikowanych potrzebach w zakresie termomodernizacji energetycznej budynków publicznych (w ramach Strategii podniesiona zostanie efektywność energetyczna 2 z 6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</si>
  <si>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(w ramach Strategii podniesiona zostanie efektywność energetyczna 5 z 10 budynków wymagających tego budynków) oraz gdzie występuje zanieczyszczenie powietrza. Realizacja projektu wpłynie ponadto pozytywnie na wyrównanie standardu  świadczenia usług publicznych na terenie MOF.</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</si>
  <si>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Świątniki Górne, jak i gmin Wieliczka, Mogilany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</si>
  <si>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Wielka Wieś jak i gmin: Zabierzów, Zielonki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</si>
  <si>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Zabierzów jak i gmin: Wielka Wieś, Liszki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</si>
  <si>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gdzie występuje zanieczyszczenie powietrza. Realizacja projektu wpłynie ponadto pozytywnie na wyrównanie standardu  świadczenia usług publicznych na terenie MOF.</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</si>
  <si>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Igołomia-Wawrzeńczyce oraz gmin Kocmyrzów-Luborzyca,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</si>
  <si>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Czernichów oraz gmin Kraków, Liszki oraz Skawina, ponieważ woda stanowi składową środowiska naturalnego, której nie można rozpatrywać w żadnych granicach administracyjnych. Zapewniony zostanie dostęp do czystej wody dla społeczeństwa i gospodarki oraz docelowo osiągnięty lepszy stan wód całego obszaru.</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</si>
  <si>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</si>
  <si>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Wielka Wieś oraz gmin Zabierzów, Zielonki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</si>
  <si>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Zabierzów oraz gmin Wielka Wieś, Liszki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</si>
  <si>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Czernichów, jak i gmin Kraków, Liszki oraz Skawina.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</si>
  <si>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</si>
  <si>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</si>
  <si>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Wielka Wieś jak i gmin: Zabierzów, Zielonki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</si>
  <si>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Zabierzów jak i gmin: Wielka Wieś, Liszki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</si>
  <si>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</si>
  <si>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Skawina jak i gmin: Mogilany,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</si>
  <si>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Zabierzów jak i gmin: Wielka Wieś, Liszki oraz Kraków.</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</si>
  <si>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</si>
  <si>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3.2 Wysoka dostępność infrastruktury zrównoważonej mobilności i integracja różnych form transportu.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miejskiej Kraków jak i 14 gmin z nią sąsiadujących.</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</si>
  <si>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miejskiej Kraków, jak i 14 gmin z nią sąsiadujących.</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</si>
  <si>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Liszki, jak i gmin Zabierzów, Czernichów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</si>
  <si>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Michałowice jak i gmin Zielonki, Kocmyrzów-Luborzyca oraz Kraków. </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</si>
  <si>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Skawina jak i gmin: Mogilany, Czernichów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</si>
  <si>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Świątniki Górne jak i gmin: Mogilany, Wieliczka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</si>
  <si>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Biskupice jak i gmin: Wieliczka,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</si>
  <si>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Kocmyrzów-Luborzyca, jak i gmin Igołomia-Wawrzeńczyce, Michałowice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</si>
  <si>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</si>
  <si>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Mogilany, jak i gmin Skawina, Świątniki Górne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</si>
  <si>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Skawina jak i gmin: Mogilany,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</si>
  <si>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Wielka Wieś jak i gmin: Zabierzów, Zielonki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</si>
  <si>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Zabierzów jak i gmin: Wielka Wieś, Liszki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</si>
  <si>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Kraków i 14 gmin sąsiadujących z miastem.</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</si>
  <si>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Niepołomice, jak i gmin sąsiadujących z miastem.</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</si>
  <si>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Świątniki Górne, jak i gmin sąsiadujących z miastem.</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</si>
  <si>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2 z 2 wymagających tego budynków) oraz gdzie występuje zanieczyszczenie powietrza. Realizacja projektu wpłynie ponadto pozytywnie na wyrównanie standardu  świadczenia usług publicznych na terenie MOF.</t>
  </si>
  <si>
    <t>Głęboka modernizacja energetyczna budynku w Stręgoborzycach</t>
  </si>
  <si>
    <t>Edukacja włączająca w placówkach oświatowych na terenie gminy Igołomia-Wawrzeńczyce</t>
  </si>
  <si>
    <t>1. Ludność́ objęta projektami w ramach strategii zintegrowanego rozwoju terytorialnego: 10 250 osób
2. Wspierane strategie zintegrowanego rozwoju terytorialnego: 1 szt.</t>
  </si>
  <si>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 zapewniająca wysoką jakość życia</t>
    </r>
    <r>
      <rPr>
        <sz val="10"/>
        <color theme="1"/>
        <rFont val="Calibri"/>
        <family val="2"/>
        <charset val="238"/>
      </rPr>
      <t xml:space="preserve">; celu szczegółowego </t>
    </r>
    <r>
      <rPr>
        <i/>
        <sz val="10"/>
        <color theme="1"/>
        <rFont val="Calibri"/>
        <family val="2"/>
        <charset val="238"/>
      </rPr>
      <t>2.2 Efektywna gospodarka energetyczna i wysoka jakość powietrza</t>
    </r>
    <r>
      <rPr>
        <sz val="10"/>
        <color theme="1"/>
        <rFont val="Calibri"/>
        <family val="2"/>
        <charset val="238"/>
      </rPr>
      <t>. Przedsięwzięcie realizuje wskazane cele rozwojowe Strategii ZIT ponieważ wpływa na poprawę jakości powietrza, podniesienie ilości energii wytwarzanej ze źródeł odnawialnych, obniżenie kosztów ogrzewania, redukcję CO2, poprawę bezpieczeństwa energetycznego oraz poprawę komfortu cieplnego i warunków użytkowania obiektów użyteczności publicznej. 
Przedsięwzięcie jest zintegrowane wewnętrznie, ponieważ tożsame projekty będą realizowane w 12 gminach a korzyści w postaci dodatkowej energii pozyskanej z OZE oraz poprawy bezpieczeństwa energetycznego odniosą mieszkańcy całego obszaru.</t>
    </r>
  </si>
  <si>
    <t>Edukacja włączająca w placówkach oświatowych na terenie gminy Zabierzów</t>
  </si>
  <si>
    <t>Rozwój usług opiekuńczych dla osób potrzebujących wsparcia w codziennym funkcjonowaniu oraz wsparcie dotychczasowych opiekunów</t>
  </si>
  <si>
    <t>Podniesienie jakości kształcenia ogólnego poprzez realizację zajęć dodatkowych i warsztatów w szkołach z terenu Gminy Zabierzów</t>
  </si>
  <si>
    <t>Zaprojektowanie i budowa Punktu Selektywnego Zbierania Odpadów Komunalnych na terenie Gminy Wielka Wieś wraz z niezbędnym wyposażeniem (obsługa do 20 tys. mieszkańców).</t>
  </si>
  <si>
    <t>Zaprojektowanie i budowa Punktu Selektywnego Zbierania Odpadów Komunalnych na terenie Gminy Wieliczka, wraz z niezbędnym wyposażeniem (obsługa do 20 tys. mieszkańców).</t>
  </si>
  <si>
    <t>Zaprojektowanie i budowa Punktu Selektywnego Zbierania Odpadów Komunalnych na terenie Gminy Liszki, wraz z niezbędnym wyposażeniem (obsługa do 20 tys. mieszkańców).</t>
  </si>
  <si>
    <t>Zaprojektowanie i budowa Punktu Selektywnego Zbierania Odpadów Komunalnych na terenie Gminy Igołomia-Wawrzeńczyce, wraz z niezbędnym wyposażeniem (obsługa do 20 tys. mieszkańców).</t>
  </si>
  <si>
    <t>Zaprojektowanie i budowa Punktu Selektywnego Zbierania Odpadów Komunalnych na terenie Gminy Zabierzów wraz z niezbędnym wyposażeniem (obsługa do 20 tys. mieszkańców).</t>
  </si>
  <si>
    <t>Zaprojektowanie i budowa Punktu Selektywnego Zbierania Odpadów Komunalnych na terenie Gminy Czernichów wraz z niezbędnym wyposażeniem (obsługa do 20 tys. mieszkańców).</t>
  </si>
  <si>
    <t>Projekt stanowi kontynuację budowanej sieci ścieżek rowerowych na terenie Gminy Michałowice zgodnie z istniejącą funkcjonalną siecią ścieżek rowerowych na terenie obszaru funkcjonalnego. Projekt będzie wynikał z Planu Zrównoważonej Mobilności Metropolii Krakowskiej.</t>
  </si>
  <si>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 zapewniająca wysoką jakość życia</t>
    </r>
    <r>
      <rPr>
        <sz val="10"/>
        <color theme="1"/>
        <rFont val="Calibri"/>
        <family val="2"/>
        <charset val="238"/>
      </rPr>
      <t>; celu szczegółowego</t>
    </r>
    <r>
      <rPr>
        <i/>
        <sz val="10"/>
        <color theme="1"/>
        <rFont val="Calibri"/>
        <family val="2"/>
        <charset val="238"/>
      </rPr>
      <t xml:space="preserve"> 2.2 Efektywna gospodarka energetyczna i wysoka jakość powietrza</t>
    </r>
    <r>
      <rPr>
        <sz val="10"/>
        <color theme="1"/>
        <rFont val="Calibri"/>
        <family val="2"/>
        <charset val="238"/>
      </rPr>
      <t>. Przedsięwzięcie realizuje wskazane cele rozwojowe Strategii ZIT, ponieważ wpływa na podniesienie efektywności energetycznej budynków, obniżenie kosztów ogrzewania, redukcję zanieczyszczenia powietrza, redukcję CO2, poprawę bezpieczeństwa energetycznego oraz poprawę komfortu cieplnego i warunków użytkowania obiektów użyteczności publicznej.  Przedsięwzięcie ma szczególne znaczenie dla całego MOF, gdyż realizowane jest na obszarach o wysokim zanieczyszczeniu  powietrza. Przyczynia się też do wyrównywania standardów infrastruktury publicznej na obszarze aglomeracji. Przedsięwzięcie jest zintegrowane wewnętrznie - tożsame projekty będą realizowane w kilku gminach Metropolii Krakowskiej a opisane powyżej korzyści odniosą nie tylko mieszkańcy gminy, ale i całego obszaru MK.
Dzięki realizacji wiązki ilość budynków publicznych wymagających modernizacji energetycznej na terenie MOF spadnie z 238 do 88.</t>
    </r>
  </si>
  <si>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t>
    </r>
    <r>
      <rPr>
        <sz val="10"/>
        <color theme="1"/>
        <rFont val="Calibri"/>
        <family val="2"/>
        <charset val="238"/>
      </rPr>
      <t>, zapewniająca wysoką jakość życia; celu szczegółowego</t>
    </r>
    <r>
      <rPr>
        <i/>
        <sz val="10"/>
        <color theme="1"/>
        <rFont val="Calibri"/>
        <family val="2"/>
        <charset val="238"/>
      </rPr>
      <t xml:space="preserve"> 2.1 Sprawny system gospodarowania przestrzenią, uwzględniający dążenie do neutralności klimatycznej</t>
    </r>
    <r>
      <rPr>
        <sz val="10"/>
        <color theme="1"/>
        <rFont val="Calibri"/>
        <family val="2"/>
        <charset val="238"/>
      </rPr>
      <t>. Przedsięwzięcie realizuje wskazane cele rozwojowe Strategii ZIT ponieważ wpływa na rozwój błękitno-zielonej infrastruktury i innych rozwiązań sprzyjających lepszemu gospodarowaniu wodą oraz zatrzymaniu na terenie Metropolii Krakowskiej jak największej jej ilości. Przedsięwzięcie jest zintegrowane wewnętrznie, ponieważ tożsame projekty będą realizowane w 13 gminach a korzyści w postaci zatrzymania wody na terenie Metropolii Krakowskiej (co z kolei zapobiegać będzie suszy oraz lokalnym podtopieniom) odniosą mieszkańcy całego obszaru. 
Dzięki realizacji wiązki liczba zbiorników retencyjnych na terenie MOF wzrośnie z 16 do 36, a projektami w zakresie mikroretencji objetych zostanie ok. 9000 gospodarstw domowych.</t>
    </r>
  </si>
  <si>
    <t>Wartość projektu</t>
  </si>
  <si>
    <t>Szkoła otwarta na edukację włączającą</t>
  </si>
  <si>
    <t>Rozwój usług społecznych w gminie Igołomia-Wawrzeńczyce</t>
  </si>
  <si>
    <t>Rozwój placówek wsparcia dziennego dla dzieci i młodzieży w gminie Igołomia-Wawrzeńczyce</t>
  </si>
  <si>
    <t>Realizacja usług społecznych zgodnie z zasadą deinstytucjonalizacji, na terenie gminy Igołomia-Wawrzeńczyce</t>
  </si>
  <si>
    <t>Budowa strefy turystycznej wraz z zapleczem</t>
  </si>
  <si>
    <t>Remont konserwatorski budynku oficyny wraz z zagospodarowaniem terenu przy Willi Lubomirskich w Kochanowie w gminie Zabierzów</t>
  </si>
  <si>
    <t>Rozwój form małej retencji - budowa zbiorników retencyjnych w gminie Kocmyrzów-Luborzyca.</t>
  </si>
  <si>
    <t xml:space="preserve">Zwiększenie retencyjności zlewni, w tym: rozwój różnych form małej retencji poprzez budowę zbiorników retencyjnych w miejscowościach na terenie gminy Kocmyrzów-Luborzyca. </t>
  </si>
  <si>
    <t>Budowa instalacji fotowoltaicznej (wraz z magazynem energii) na potrzeby budynków: oczyszczalni ścieków w Piekarach oraz PSZOK.</t>
  </si>
  <si>
    <t>Skalowalny magazyn energii na terenie Zakładu Termicznego Przekształcania Odpadów.</t>
  </si>
  <si>
    <t>Budowa drogi dla rowerów wzdłuż południowej strony Al. Pokoju - całość prac. Zgodnie ze "Studium podstawowych tras rowerowych Miasta Krakowa"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t>
  </si>
  <si>
    <t>Budowa drogi dla rowerów na odcinku ul. Walerego Sławka od skrzyżowania z ul. Kamieńskiego do skrzyżowania z ul. Puszkarską. Projekt będzie wynikał z Planu Zrównoważonej Mobilności Metropolii Krakowskiej.</t>
  </si>
  <si>
    <t>Budowa drogi dla rowerów po północnej stronie ul. Brożka. Projekt będzie wynikał z Planu Zrównoważonej Mobilności Metropolii Krakowskiej.</t>
  </si>
  <si>
    <t>Budowa ścieżki rowerowej wzdłuż ul. Nawojki. Projekt będzie wynikał z Planu Zrównoważonej Mobilności Metropolii Krakowskiej.</t>
  </si>
  <si>
    <t>Budowa ścieżki rowerowej wzdłuż ul. Jancarza. Projekt będzie wynikał z Planu Zrównoważonej Mobilności Metropolii Krakowskiej.</t>
  </si>
  <si>
    <t>Rozwój usług społecznych w gminie Zielonki</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</si>
  <si>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Wieliczka jak i gmin: Biskupice, Niepołomice, Kraków oraz Świątniki Górne. </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</si>
  <si>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(w ramach Strategii podniesiona zostanie efektywność energetyczna 3 z 8 budynków wymagających tego budynków) oraz gdzie występuje zanieczyszczenie powietrza. Realizacja projektu wpłynie ponadto pozytywnie na wyrównanie standardu  świadczenia usług publicznych na terenie MOF.</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</si>
  <si>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Wieliczka jak i gmin: Biskupice,Niepołomice, Kraków oraz Świątniki Górne. 
Projekt ma szczególne znaczenie dla całego MOF, gdyż jest realizowany w gminie gdzie występuje zanieczyszczenie powietrza. Realizacja projektu wpłynie ponadto pozytywnie na wyrównanie standardu  świadczenia usług publicznych na terenie MOF.</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</si>
  <si>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Wieliczka jak i gmin: Biskupice, Niepołomice, Kraków oraz Świątniki Górne.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</si>
  <si>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Wieliczka jak i gmin: Biskupice, Niepołomice, Kraków oraz Świątniki Górne. </t>
    </r>
  </si>
  <si>
    <t>Magazyn energii uzupełniający do projektu realizowane w ramach Działania 2.22 - przedsięwzięcie z zakresu magazynowania energii z OZE wraz z niezbędnymi działaniami przygotowawczymi i powykonawczymi (ekspertyzy, audyty).</t>
  </si>
  <si>
    <t>Rozbudowa parkingu "parkuj i jedź" przy stacji kolejowej w Baranówce. Rozbudowa parkingu "parkuj i jedź" przy stacji kolejowej w Zastowie. 
Projekt będzie wynikał z Planu Zrównoważonej Mobilności Metropolii Krakowskiej.</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</si>
  <si>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Kocmyrzów-Luborzyca, jak i gmin Michałowice oraz Kraków.</t>
    </r>
  </si>
  <si>
    <t>Budowa węzła przesiadkowego, terminalu autobusowego oraz parkingu P&amp;R (poza centrum miasta).
Projekt będzie wynikał z Planu Zrównoważonej Mobilności Metropolii Krakowskiej.</t>
  </si>
  <si>
    <t>Budowa miejsc postojowych w ramach parkingu P+R oraz infrastruktury towarzyszącej. Projekt będzie wynikał z Planu Zrównoważonej Mobilności Metropolii Krakowskiej.</t>
  </si>
  <si>
    <t>Centrum wsparcia opiekunów nieformalnych i opieki nad osobami niesamodzielnymi w Miejskim Centrum Opieki w Krakowie</t>
  </si>
  <si>
    <t>Placówka zapewniająca dzienną opiekę osobom niesamodzielnym</t>
  </si>
  <si>
    <t>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t>
  </si>
  <si>
    <t>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t>
  </si>
  <si>
    <t xml:space="preserve">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t>
  </si>
  <si>
    <t>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t>
  </si>
  <si>
    <t xml:space="preserve">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t>
  </si>
  <si>
    <t>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t>
  </si>
  <si>
    <t>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t>
  </si>
  <si>
    <t>Termomodernizacja budynków użyteczności publicznej na terenie Gminy Wieliczka - etap III</t>
  </si>
  <si>
    <t>Centrum Wsparcia Pieczy Zastępczej</t>
  </si>
  <si>
    <t>Rozwój usług w Gminie Miejskiej Kraków w zakresie dostępności usług kierowanych do dzieci i młodzieży  - usamodzielniających się wychowanków opuszczających piecze zastępczą</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</si>
  <si>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Igołomia-Wawrzeńczyce oraz gmin Kocmyrzów-Luborzyca, Niepołomice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</si>
  <si>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Kraków i 14 gmin sąsiadujących z miastem.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</si>
  <si>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Michałowice jak i gmin Zielonki, Kocmyrzów-Luborzyca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</si>
  <si>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Mogilany, jak i gmin Skawina, Świątniki Górne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</si>
  <si>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Skawina jak i gmin: Mogilany, Czernichów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</si>
  <si>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Świątniki Górne jak i gmin: Mogilany, Wieliczka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</si>
  <si>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Zabierzów jak i gmin: Wielka Wieś, Liszki oraz Kraków. Realizacja projektu wpłynie ponadto pozytywnie na wyrównanie standardu  świadczenia usług publicznych (w zakresie kultury i turystyki) na terenie MOF.</t>
    </r>
  </si>
  <si>
    <t>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</si>
  <si>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</si>
  <si>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</si>
  <si>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</si>
  <si>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Zielonki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</si>
  <si>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Wielka Wieś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</si>
  <si>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</si>
  <si>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</si>
  <si>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</si>
  <si>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</si>
  <si>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
Projekt uzupełniający do projektu realizowanego w ramach Działania 2.18.</t>
  </si>
  <si>
    <t>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t>
  </si>
  <si>
    <t>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t>
  </si>
  <si>
    <t>W ramach projektu planowana jest modernizacja energetyczna zabytkowego, dwukondygnacyjnego dworku z XIX w. Obiekt znajduje się w Gminnej Ewidencji Zabytków pod nr 26. Realizacja projektu zgodnie z audytem energetycznym oraz kryteriami i warunkami dotyczącymi zakazu zmian w uchwałach antysmogowych i zgodności POP z art. 23 dyrektywą 2008/50/WE.</t>
  </si>
  <si>
    <t>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</si>
  <si>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t>
  </si>
  <si>
    <t>Rozwój energii odnawialnej poprzez instalację magazynów energii na terenie gminy Mogilany</t>
  </si>
  <si>
    <t>Budowa OZE na zespołach szkolnych w Gminie Niepołomice</t>
  </si>
  <si>
    <t>Projekt obejmuje realizację pomp ciepła (gruntowych i powietrznych) oraz/lub farm fotowoltaicznych na terenie zespołów szkolnych na terenie Gminy Niepołomice.</t>
  </si>
  <si>
    <t>Montaż magazynów energii na terenie gminy Skawina</t>
  </si>
  <si>
    <t>Projekt obejmuje przedsięwzięcia z zakresu magazynowania energii z OZE wraz z niezbędnymi działaniami przygotowawczymi i powykonawczymi (ekspertyzy, audyty).</t>
  </si>
  <si>
    <t>Montaż magazynów energii na terenie gminy Wielka Wieś</t>
  </si>
  <si>
    <t>Projekt obejmuje budowę magazynów energii w budynkach na terenie gminy Wielka Wieś - przedsięwzięcia z zakresu magazynowania energii z OZE wraz z niezbędnymi działaniami przygotowawczymi i powykonawczymi (ekspertyzy, audyty).</t>
  </si>
  <si>
    <t>Budowa magazynów energii na nieruchomościach komunalnych oraz nieruchomościach prywatnych na terenie  gminy Zielonki - przedsięwzięcie z zakresu magazynowania energii z OZE wraz z niezbędnymi działaniami przygotowawczymi i powykonawczymi (ekspertyzy, audyty).</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</si>
  <si>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Niepołomice, jak i gmin Biskupice, Wieliczka, Igołomia-Wawrzeńczyce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powstanie ok. 20 nowych zbiorników retencyjnych o sumarycznej pojemności ok. 41 700 m3, w tym w gminie Niepołomice 3 zbiorniki.</t>
  </si>
  <si>
    <t>Rozwój błękitno-zielonej infrastruktury na Błoniach w Niepołomicach</t>
  </si>
  <si>
    <t>Projekt zakłada budowę systemów gospodarowania wodami opadowymi/roztopowymi na terenie Błoń Niepołomickich (w tym np. zbiorników retencyjnych w postaci obsadzonych oczyszczającą zielenią ogrodów deszczowych czy nasadzeń).</t>
  </si>
  <si>
    <t>Dofinansowanie zakupu zbiornika na wody opadowo-roztopowe dla mieszkańców oraz właścicieli budynków użyteczności publicznej, zlokalizowanych na terenie gminy Wieliczka.</t>
  </si>
  <si>
    <r>
      <t xml:space="preserve">Przedsięwzięcie wpływa na osiągnięcie określonego w Strategii ZIT celu strategicznego </t>
    </r>
    <r>
      <rPr>
        <i/>
        <sz val="10"/>
        <color rgb="FF000000"/>
        <rFont val="Calibri"/>
        <family val="2"/>
        <charset val="238"/>
      </rPr>
      <t>2. Metropolia Krakowska przyjazna środowisku, zorientowana na neutralność klimatyczną</t>
    </r>
    <r>
      <rPr>
        <sz val="10"/>
        <color rgb="FF000000"/>
        <rFont val="Calibri"/>
        <family val="2"/>
        <charset val="238"/>
      </rPr>
      <t xml:space="preserve">, zapewniająca wysoką jakość życia; celu szczegółowego </t>
    </r>
    <r>
      <rPr>
        <i/>
        <sz val="10"/>
        <color rgb="FF000000"/>
        <rFont val="Calibri"/>
        <family val="2"/>
        <charset val="238"/>
      </rPr>
      <t>2.1 Sprawny system gospodarowania przestrzenią, uwzględniający dążenie do neutralności klimatycznej</t>
    </r>
    <r>
      <rPr>
        <sz val="10"/>
        <color rgb="FF000000"/>
        <rFont val="Calibri"/>
        <family val="2"/>
        <charset val="238"/>
      </rPr>
      <t>. Przedsięwzięcie realizuje wskazane cele rozwojowe Strategii ZIT, ponieważ niweluje problem białych plam w dostępie do podstawowej infrastruktury technicznej, do jakiej zaliczyć należy infrastrukturę wodno-kanalizacyjną. Przedsięwzięcie jest zintegrowane wewnętrznie, ponieważ tożsame projekty będą realizowane w kilku gminach Metropolii Krakowskiej a korzyści środowiskowe w postaci poprawy stanu i ilości zasobów wodnych odniosą nie tylko mieszkańcy gminy, ale i całego obszaru MK. Na terenie całej Metropolii Krakowskiej gospodarka wodno-ściekowa w aglomeracjach 10-15 tys. RLM została w pełni uporządkowana, zgodnie z krajowymi i unijnymi wymogami prawnymi.</t>
    </r>
  </si>
  <si>
    <t>Projekt zakłada budowę ciągów pieszo- rowerowych i ścieżek rowerowych prowadzących do przystanków komunikacji zbiorowej na terenie gminy Skawina. Projekt będzie wynikał z Planu Zrównoważonej Mobilności Metropolii Krakowskiej.</t>
  </si>
  <si>
    <t>Projekt obejmuje budowę ścieżki rowerowej  przy ul. Panciawa w miejscowości Rzeszotary. Projekt będzie wynikał z Planu Zrównoważonej Mobilności Metropolii Krakowskiej.</t>
  </si>
  <si>
    <r>
      <t xml:space="preserve">Projekt realizuje typ operacji A. w ramach Działania </t>
    </r>
    <r>
      <rPr>
        <sz val="10"/>
        <color rgb="FF000000"/>
        <rFont val="Calibri"/>
        <family val="2"/>
        <charset val="238"/>
        <scheme val="minor"/>
      </rPr>
      <t>2.19</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t>
    </r>
  </si>
  <si>
    <t>Budowa magazynu energii</t>
  </si>
  <si>
    <t>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</si>
  <si>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</si>
  <si>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</si>
  <si>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</si>
  <si>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</si>
  <si>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 xml:space="preserve">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</si>
  <si>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</si>
  <si>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Kocmyrzów-Luborzyca, jak i gmin Igołomia-Wawrzeńczyce, Michałowice oraz Kraków.</t>
    </r>
  </si>
  <si>
    <t>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</si>
  <si>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</si>
  <si>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</si>
  <si>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Problem i jego rozwiązanie mają wymiar i oddziaływanie ponadlokalne, ponieważ korzyści z podniesienia dostępności i jakości miejsc przedszkolnych odniosą co najmniej mieszkańcy gminy Niepołomice, jak i gmin Biskupice, Wieliczka, Igołomia-Wawrzeńczyce oraz Kraków.</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</si>
  <si>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Niepołomice, jak i gmin Biskupice, Wieliczka, Igołomia-Wawrzeńczyce oraz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</si>
  <si>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Problem i jego rozwiązanie mają wymiar i oddziaływanie ponadlokalne, ponieważ korzyści z podniesienia dostępności i jakości miejsc przedszkolnych odniosą co najmniej mieszkańcy gminy Zabierzów jak i gmin: Wielka Wieś, Liszki oraz Kraków.</t>
    </r>
  </si>
  <si>
    <t>Podniesienie dostępności usług kierowanych do dzieci i młodzieży na terenie Gminy Miejskiej Kraków</t>
  </si>
  <si>
    <t>W sile wieku 3 - Rozwój usług wsparcia  dla osób niesamodzielnych ze względu na stan zdrowia lub wiek</t>
  </si>
  <si>
    <t>Wdrażanie na terenie Gminny Mogilany procesu deinstytucjonalizacji poprzez utworzenie Dziennego Domu Pobytu dla osób niesamodzielnych oraz rozwój oferty innych zdiagnozowanych usług społecznych</t>
  </si>
  <si>
    <t>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t>
  </si>
  <si>
    <r>
      <t xml:space="preserve">Przedsięwzięcie wpływa na osiągnięcie określonego w Strategii ZIT celu strategicznego </t>
    </r>
    <r>
      <rPr>
        <i/>
        <sz val="10"/>
        <rFont val="Calibri"/>
        <family val="2"/>
        <charset val="238"/>
        <scheme val="minor"/>
      </rPr>
      <t>5. Metropolia Krakowska inspirująca, czerpiąca z różnorodności i lokalnych potencjałów, bazująca na sieciach współpracy</t>
    </r>
    <r>
      <rPr>
        <sz val="10"/>
        <rFont val="Calibri"/>
        <family val="2"/>
        <scheme val="minor"/>
      </rPr>
      <t xml:space="preserve">; celów szczegółowych </t>
    </r>
    <r>
      <rPr>
        <i/>
        <sz val="10"/>
        <rFont val="Calibri"/>
        <family val="2"/>
        <charset val="238"/>
        <scheme val="minor"/>
      </rPr>
      <t>5.1 Zintegrowana i atrakcyjna oferta czasu wolnego, odpowiadająca na potrzeby odbiorców</t>
    </r>
    <r>
      <rPr>
        <sz val="10"/>
        <rFont val="Calibri"/>
        <family val="2"/>
        <scheme val="minor"/>
      </rPr>
      <t xml:space="preserve"> oraz </t>
    </r>
    <r>
      <rPr>
        <i/>
        <sz val="10"/>
        <rFont val="Calibri"/>
        <family val="2"/>
        <charset val="238"/>
        <scheme val="minor"/>
      </rPr>
      <t>5.2 Wysoka jakość i dostępność wielofunkcyjnej infrastruktury czasu wolnego</t>
    </r>
    <r>
      <rPr>
        <sz val="10"/>
        <rFont val="Calibri"/>
        <family val="2"/>
        <scheme val="minor"/>
      </rPr>
      <t>. Przedsięwzięcie realizuje wskazane cele rozwojowe Strategii ZIT ponieważ zakłada realizację zadań mających na celu rozwój jakości i dostępności infrastruktury kultury i turystyki oraz ochronę materialnego dziedzictwa kulturowego obszaru. Przedsięwzięcie jest zintegrowane wewnętrznie, ponieważ tożsame projekty będą realizowane w 11 gminach, a korzyści z ich realizacji odniosą mieszkańcy całego obszaru Metropolii Krakowskiej i goście.</t>
    </r>
  </si>
  <si>
    <t>Celem projektu jest renowacja i adaptacja istniejącego budynku zabytkowego Dworu Badenich z przeznaczeniem na prowadzenie działalności kulturalnej i oświatowej (domu kultury, filia Biblioteki Kraków oraz pomieszczenia przeznaczone dla Stowarzyszenia Przyjaciół Wadowa) oraz zagospodarowanie przyległego do budynku zabytkowego parku. Realizacja projektu zgodnie z postanowieniami ustawy z dnia 23 lipca 2003 r. o ochronie zabytków i opiece nad zabytkami.</t>
  </si>
  <si>
    <t>Projekt obejmuje przebudowę, adaptację i wyposażenie obiektu kultury cele, podniesienia dostępności oferty kulturalnej na terenie gminy Mogilany. W obiekcie powstanie autorska, nowatorska i interaktywna wystawa poświęcona folklorowi regionu i życiu podkrakowskiej wsi, w oparciu m.in. o dorobek Zespołu Regionalnego "Mogilanie" i zgromadzone przez lata dokumenty, artefakty oraz materialne i niematerialne świadectwa kultury. Część ekspozycji będzie miała charakter mobilny i będzie mogła być prezentowana w innych gminach Metropolii i na tematycznych wydarzeniach lokalnych. Zaadaptowana przestrzeń będzie umożliwiała m.in spotkania tematyczne, warsztaty, lekcje folkloru - baza dla formalnej i nieformalnej edukacji regionalnej o charakterze ponadlokalnym.</t>
  </si>
  <si>
    <t>7.2 ZIT - Wsparcie oddolnych inicjatyw na obszarach miejskich</t>
  </si>
  <si>
    <t>Przebudowa, rozbudowa i remont budynku Centrum Kultury w Światnikach Górnych</t>
  </si>
  <si>
    <t>Utworzenie leśnego szlaku turystycznego w miejscowości Olszowice</t>
  </si>
  <si>
    <t>Utworzenie leśnego szlaku turystycznego w miejscowości Olszowice ok 2 km.</t>
  </si>
  <si>
    <t xml:space="preserve">Przebudowa oraz remont pomieszczeń budynku wraz z adaptacja dla Centrum Kultury. Rozbudowa poprzez wykonanie zewnętrznych schodów oraz windy. </t>
  </si>
  <si>
    <t>Adaptacja budynku na potrzeby centrum kultury w dzielnicy Wesoła wraz zagospodarowaniem przestrzeni</t>
  </si>
  <si>
    <t>2024-2027</t>
  </si>
  <si>
    <t>Projekt dotyczy realizacji usług w zakresie wsparcia rodziny. W ramach projektu planuje się kompleksowe, specjalistyczne poradnictwo dla rodzin, usługi ukierunkowane na wzmocnienie kompetencji opiekuńczo-wychowawczych opiekunów i integrację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</si>
  <si>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</si>
  <si>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</si>
  <si>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t>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t>
  </si>
  <si>
    <t>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t>
  </si>
  <si>
    <t>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t>
  </si>
  <si>
    <t>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t>
  </si>
  <si>
    <t>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t>
  </si>
  <si>
    <t>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
W ramach Placówki planuje się:
1) Usługi opiekuńczo- pielęgnacyjne.
2) Usługi terapeutyczne.
3) Usługi wspomagające.
Planuje się także realizację działań w zakresie cross-financingu (w zależności od zidentyfikowanych potrzeb).</t>
  </si>
  <si>
    <t>Przedmiotem projektu będzie poszerzenie oferty istniejącej placówki "Przystań".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</si>
  <si>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t>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t>
  </si>
  <si>
    <t>Projekt obejmuje realizację usług społecznych w ramach interwencji kryzysowej dla osób pozostających w kryzysach róznego rodzaju. Planowane jest utworzenie ośrodka wsparcia dla osób zagrożonych oraz pozostających w róznego rodzaju kryzysach oraz monitoring sytuacji osób w kryzysie, w tym podejmowanie działań pomocowych skierowanych do tych osób. Planuje się także realizację działań w zakresie cross-financingu (w zależności od zidentyfikowanych potrzeb).</t>
  </si>
  <si>
    <t>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</si>
  <si>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zogniskowanych wokół działań mających przygotować samorządy na zmiany demograficzne i społeczne. 
Realizacja projektu wynika z części kierunkowej Strategii, tj. celu szczegółowego </t>
    </r>
    <r>
      <rPr>
        <i/>
        <sz val="10"/>
        <color theme="1"/>
        <rFont val="Calibri"/>
        <family val="2"/>
        <charset val="238"/>
      </rPr>
      <t>7.1 Dostępne i wysokiej jakości usługi społeczne oraz skoordynowana i aktywna współpraca w obszarze ochrony zdrowia.</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
Problem i jego rozwiązanie mają wymiar i oddziaływanie ponadlokalne, ponieważ projekt przyczyni się do stworzenia sieci miejsc świadczących usługi społeczne oraz podniesienia ich jakości i dostępności.</t>
    </r>
  </si>
  <si>
    <r>
      <t xml:space="preserve">Projekt jest zintegrowany,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i zdrowotnych, odpowiadających na wyzwania związane z kondycją psychiczną społeczeństwa.
Realizacja projektu wynika z części kierunkowej Strategii, tj. celu szczegółowego </t>
    </r>
    <r>
      <rPr>
        <i/>
        <sz val="10"/>
        <color theme="1"/>
        <rFont val="Calibri"/>
        <family val="2"/>
        <charset val="238"/>
      </rPr>
      <t xml:space="preserve">7.1 Dostępne i wysokiej jakości usługi społeczne oraz skoordynowana i aktywna współpraca w obszarze ochrony zdrowia. </t>
    </r>
    <r>
      <rPr>
        <sz val="10"/>
        <color theme="1"/>
        <rFont val="Calibri"/>
        <family val="2"/>
        <charset val="238"/>
      </rPr>
      <t xml:space="preserve">
Projekt jest powiązany z projektami w ramach przedsięwzięcia (wiązki projektów) pn. Podnoszenie dostępności i jakości usług społecznych na terenie Metropolii Krakowskiej, ponieważ dzięki ich realizacji zrealizowany zostanie wspólny efekt w postaci podniesienia jakości i dostępności usług psychiatrii środowiskowej na terenie Metropolii Krakowskiej. Projekt przyczyni się do rozwinięcia usług w zakresie psychiatrii środowiskowej, które umożliwią skorzystanie z opieki psychiatrycznej osobom mającym szczególne trudności w dostępie do nich.
Problem i jego rozwiązanie mają wymiar i oddziaływanie ponadlokalne, ponieważ projekt przyczyni się do stworzenia sieci miejsc świadczących usługi psychiatrycznych oraz podniesienia ich jakości i dostępności.</t>
    </r>
  </si>
  <si>
    <t>Podnoszenie jakości edukacji przedszkolnej oraz tworzenie miejsc przedszkolnych na terenie Gminy Mogilany</t>
  </si>
  <si>
    <t xml:space="preserve">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t>
  </si>
  <si>
    <t>Modernizacja przystanków autobusowych zgodnie ze standardami SMK</t>
  </si>
  <si>
    <t>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t>
  </si>
  <si>
    <t>Rozwój różnych form małej retencji na terenie gminy Biskupice - projekt kierowany do mieszkańców wg uzgodnionego standardu metropolitalnego.</t>
  </si>
  <si>
    <t>Zakres projektu: 
a) budowa parkingów P&amp;R przy przystankach kolejowych na linii kolejowej 94 i 97 tj. 
- Budowa węzła przesiadkowego Skawina Zachodnia, w zakres którego wchodzi parking P&amp;R na 98 samochodów, w tym 6 stanowisk dla niepełnosprawnych, zatokę Kiss&amp;Ride, droga dojazdowa do węzła, ciągi pieszo - rowerowe, zatoki autobusowe, 2 zadaszone wiaty rowerowe na 50 rowerów. 
- P&amp;R Radziszów Centrum, w zakres którego wchodzi parking na 38 samochodów w tym 3 dla os. niepełnosprawnych, B&amp;R na 20 rowerów - 
- P&amp;R Jaśkowice, parking na 20 samochodów w tym 2 dla os. niepełnosprawnych, B&amp;R na 26 rowerów, droga dojazdowa do P&amp;R
- P&amp;R Rzozów w zakres którego wchodzi parking na 9 samochodów w tym 1 dla os. niepełnosprawnych, B&amp;R na 20 rowerów 
b) Budowa ciągów pieszo-rowerowych i ścieżek rowerowych prowadzących do przystanków komunikacji zbiorowej  
- Ścieżka pieszo-rowerowa ul. Brzegi Radziszów łącząca istniejące CPR z Przystankiem kolejowym i P&amp;R  Radziszów Centrum, 79m, szerokość 3 m. w technologii RCC
- CPR Rzozów,  ścieżka pieszo - rowerowa prowadząca do przystanku kolejowego Rzozów</t>
  </si>
  <si>
    <t>Modernizacja i renowacja zabytkowego budynku Wielickiego Centrum Kultury</t>
  </si>
  <si>
    <t>Celem projektu jest modernizacja i renowacja zabytkowego budynku Wielickiego Centrum Kultury  usytuowanego na Rynku Górnym w Wieliczce, prowadzącego działalność społeczno-kulturalną. W wyniku realizacji projektu wzrośnie jakość i dostępność oferty w obszarze kultury. Działania realizowane w projekcie przyczynią się do poprawy jakości funkcjonowania infrastruktury kultury m.in. poprzez podnoszenie standardów infrastruktury.</t>
  </si>
  <si>
    <t>Budowa sali widowiskowej z zapleczem socjalnym w Baranówce</t>
  </si>
  <si>
    <t xml:space="preserve">Projekt obejmuje budowę sali widowiskowej z zapleczem socjalnym w miejscowości Baranówka, na terenie gminy Kocmyrzów-Luborzyca. Realizacja projektu podyktowana jest obecnymi ograniczeniami lokalowymi oraz potrzebą stworzenia miejsca realizacji m.in. imprez kulturalnych i okolicznościowych na szeroką skalę. Rozwój infrastruktury kultury pozwoli na wzmocnienie oferty kulturalnej oraz zapewnienie warunków w zakresie dostępności. W skali roku przynajmniej 80% czasu lub przestrzeni tej infrastruktury będzie wykorzystywane do celów związanych z kulturą. Planowana sala widowiskowa wykorzystywana będzie do organizacji różnorodnych wydarzeń, takich jak koncerty, spektakle teatralne, przedstawienia taneczne czy festiwale. To z pewnością przyciągnie mieszkańców gminy, jak i odwiedzających, co przyczyni się do ożywienia życia kulturalnego i promocji lokalnej sceny artystycznej oraz rozwoju turystyki kulturalnej. Dodatkowo, nowa sala widowiskowa będzie służyć jako miejsce spotkań dla lokalnych organizacji społecznych, czy jako przestrzeń dla lokalnych przedsiębiorców do organizowania targów czy konferencji. Zwiększy to jej funkcjonalność i wykorzystanie, wpływając pozytywnie na rozwój lokalnej społeczności. </t>
  </si>
  <si>
    <t>Projekt obejmuje autobusów zeroemisyjnych wraz z infrastrukturą towarzyszącą w postaci stacjonarnej stacji ładowania pojazdów elektrycznych typu pantograf wraz z ładowarkami stacjonarnymi oraz zakup elektronicznych tablic informacji pasażerskiej zamontowanych w mieście i gminie Wieliczka. Projekt będzie wynikał z Planu Zrównoważonej Mobilności Metropolii Krakowskiej.</t>
  </si>
  <si>
    <t>„POKONAĆ OGRANICZENIA” – rozwój usług społecznych skierowanych do osób zależnych, niepełnosprawnych i ich opiekunów</t>
  </si>
  <si>
    <t>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
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t>
  </si>
  <si>
    <t>Budowa zbiorników retencyjnych, które posłużą do magazynowia wód opadowych w trakcie deszczów nawalnych, wraz z niezbędnymi do ich działania instalacjami.</t>
  </si>
  <si>
    <t>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t>
  </si>
  <si>
    <t xml:space="preserve">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 </t>
  </si>
  <si>
    <t>Adaptacja poddasza budynku Domu Kultury w Sułowie na potrzeby kulturalne</t>
  </si>
  <si>
    <t>Projekt obejmuje adaptację nieużytkowego poddasza w budynku Domu Kultury w Sułowie, na potrzeby zaplecza kulturalno–administracyjnego dla Centrum Kultury Gminy Biskupice. W ramach projektu na poddaszu zostaną wykonane mniejsze sale, sanitariaty i pomieszczenia administracyjne, które będą służyły prowadzeniu zajęć oraz warsztatów kulturalnych dla mieszkańców.  W  skali roku przynajmniej 80% czasu lub przestrzeni tej infrastruktury będzie wykorzystywane do celów związanych z kulturą. Zaadoptowanie poddasza pozwoli na pełną realizację działalności związanej z organizacją zadań kulturalnych w budynku Domu Kultury w Sułowie. Elementem projektu jest zlecenie opracowania dokumentacji technicznej.</t>
  </si>
  <si>
    <t>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</si>
  <si>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5.1 Zintegrowana i atrakcyjna oferta czasu wolnego, odpowiadająca na potrzeby odbiorców oraz 5.2 Wysoka jakość i dostępność wielofunkcyjnej infrastruktury czasu wolnego.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Biskupice oraz gmin Wieliczka i Niepołomice. Realizacja projektu wpłynie ponadto pozytywnie na wyrównanie standardu  świadczenia usług publicznych (w zakresie kultury i turystyki) na terenie MOF.</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</si>
  <si>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Kocmyrzów-Luborzyca oraz gmin Igołomia-Wawrzeńczyce, Michałowice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</si>
  <si>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Wieliczka jak i gmin: Biskupice, Niepołomice oraz Kraków. Realizacja projektu wpłynie ponadto pozytywnie na wyrównanie standardu  świadczenia usług publicznych (w zakresie kultury i turystyki) na terenie MOF.</t>
    </r>
  </si>
  <si>
    <t>Rozwój instalacji pozwalających na zagospodarowanie wód opadowych i roztopowych (przydomowe zbiorniki wodne, mała retencja, wykorzystanie przydomowych szamb do magazynowania deszczówki) </t>
  </si>
  <si>
    <t>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t>
  </si>
  <si>
    <t>Montaż instalacji OZE wraz z magazynami energii w budynkach publicznych na terenie gminy Świątniki Górne</t>
  </si>
  <si>
    <t>Projekt obejmuje montaż instalacji OZE wraz z magazynami energii w budynkach publicznych na terenie gminy Świątniki Górne, wraz z niezbędnymi działaniami przygotowawczymi i powykonawczymi (ekspertyzy, audyty).</t>
  </si>
  <si>
    <t>Przebudowa torowiska tramwajowego w ul. Starowiślnej wraz z infrastrukturą towarzyszącą w Krakowie</t>
  </si>
  <si>
    <t>Miejskie Przedsiębiorstwo Komunikacyjne S. A. w Krakowie</t>
  </si>
  <si>
    <t>Modernizacja energetyczna obiektów BUP2</t>
  </si>
  <si>
    <t>Termomodernizacja budynków użyteczności publicznej na terenie gminy Zielonki</t>
  </si>
  <si>
    <t>Budowa instalacji odnawialnych źródeł energii na budynkach publicznych na terenie gminy Zielonki.</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</si>
  <si>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</si>
  <si>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r>
      <t xml:space="preserve">Projekt realizuje typ operacji A. w ramach Działania </t>
    </r>
    <r>
      <rPr>
        <sz val="10"/>
        <color rgb="FF000000"/>
        <rFont val="Calibri"/>
        <family val="2"/>
        <charset val="238"/>
        <scheme val="minor"/>
      </rPr>
      <t>2.19</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t>
    </r>
  </si>
  <si>
    <t>Termomodernizacja komunalnych budynków mieszkalnych w Krakowie</t>
  </si>
  <si>
    <t>Termomodernizacja budynku MOPS w Krakowie</t>
  </si>
  <si>
    <t>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t>
  </si>
  <si>
    <t xml:space="preserve">Poprawa efektywności energetycznej - termomodernizacja budynków użyteczności publicznej i budynków komunalnych na terenie Gminy Świątniki Górne </t>
  </si>
  <si>
    <t>Termomodernizacja budynków użyteczności publicznej oraz budynków komunalnych na terenie Gminy Wieliczka - etap IV</t>
  </si>
  <si>
    <t>Budowa ciągu pieszo-rowerowego wzdłuż drogi wojewódzkiej nr 774, od granicy Gminy do Zalewu na Piaskach. Projekt będzie wynikał z Planu Zrównoważonej Mobilności Metropolii Krakowskiej.</t>
  </si>
  <si>
    <t>Odnowa parku dworskiego przy Dworze Czeczów w Krakowie</t>
  </si>
  <si>
    <t>Zakres inwestycji obejmuje odnowę zabytkowego parku, w tym m.in. zieleń, nawierzchnie,  oświetlenie,  elementy małej architektury, ogrodzenie. Realizacja projektu zgodnie z postanowieniami ustawy z dnia 23 lipca 2003 r. o ochronie zabytków i opiece nad zabytkami.</t>
  </si>
  <si>
    <t>Mała retencja na terenie gminy Wieliczka</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</si>
  <si>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</si>
  <si>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Poszerzenie działalności placówki wsparcia dziennego Miejsce Rodzinne w Zielonkach</t>
  </si>
  <si>
    <t>Poprawa efektywności energetycznej - modernizacja  budynków użyteczności publicznej i budynków komunalnych na terenie gminy Biskupice</t>
  </si>
  <si>
    <t>W ramach budowanej strefy planuje się m.in.: wieżę widokową, wiatę wraz ze stołami piknikowymi, strefę zabaw podwórkowych, budynek zaplecza socjalno-gospodarczego (zapewniającego dostęp do bieżącej wody oraz łazienki, w obiekcie zaplanowano pomieszczenia gospodarcze do przechowywania narzędzi i sprzętów do bieżącej pielęgnacji rozległego terenu zielonego i krzewów).</t>
  </si>
  <si>
    <t>Lista podstawowa/ rezerwowa</t>
  </si>
  <si>
    <t>Nazwa beneficjenta</t>
  </si>
  <si>
    <t>Edukacja włączająca w szkołach podstawowych Gminy Mogilany</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</si>
  <si>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Igołomia-Wawrzeńczyce jak i gmin: Kocmyrzów-Luborzyca, Niepołomice oraz Kraków. </t>
    </r>
  </si>
  <si>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Michałowice jak i gmin Zielonki, Kocmyrzów-Luborzyca oraz Kraków. </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</si>
  <si>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Mogilany, jak i gmin Skawina, Świątniki Górne oraz Kraków.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</si>
  <si>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Niepołomice, jak i gmin Biskupice, Wieliczka, Igołomia-Wawrzeńczyce oraz Kraków.</t>
  </si>
  <si>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Wieliczka jak i gmin: Biskupice, Niepołomice, Kraków oraz Świątniki Górne. </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</si>
  <si>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Wielka Wieś jak i gmin: Zabierzów, Zielonki oraz Kraków.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</si>
  <si>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Zabierzów jak i gmin: Wielka Wieś, Liszki oraz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</si>
  <si>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</si>
  <si>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</si>
  <si>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Mogilany, jak i gmin Skawina, Świątniki Górne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</si>
  <si>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Niepołomice, jak i gmin Biskupice, Wieliczka, Igołomia-Wawrzeńczyce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</si>
  <si>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Wieliczka jak i gmin: Biskupice, Niepołomice, Kraków oraz Świątniki Górne.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</si>
  <si>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Wielka Wieś jak i gmin: Zabierzów, Zielonki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</si>
  <si>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Zabierzów jak i gmin: Wielka Wieś, Liszki oraz Kraków.</t>
    </r>
  </si>
  <si>
    <t>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t>
  </si>
  <si>
    <r>
      <t xml:space="preserve">Przedsięwzięcie wpływa na osiągnięcie określonego w Strategii ZIT celu strategicznego </t>
    </r>
    <r>
      <rPr>
        <i/>
        <sz val="10"/>
        <color rgb="FF000000"/>
        <rFont val="Calibri"/>
        <family val="2"/>
        <charset val="238"/>
      </rPr>
      <t>7. Metropolia Krakowska zapewniająca mieszkańcom nowoczesne i dostępne usługi społeczne, ceniąca równość i solidarność społeczną</t>
    </r>
    <r>
      <rPr>
        <sz val="10"/>
        <color rgb="FF000000"/>
        <rFont val="Calibri"/>
        <family val="2"/>
        <charset val="238"/>
      </rPr>
      <t xml:space="preserve">; celu szczegółowego </t>
    </r>
    <r>
      <rPr>
        <i/>
        <sz val="10"/>
        <color rgb="FF000000"/>
        <rFont val="Calibri"/>
        <family val="2"/>
        <charset val="238"/>
      </rPr>
      <t>7.1 Dostępne i wysokiej jakości usługi społeczne oraz skoordynowana i aktywna współpraca w obszarze ochrony zdrowia</t>
    </r>
    <r>
      <rPr>
        <sz val="10"/>
        <color rgb="FF000000"/>
        <rFont val="Calibri"/>
        <family val="2"/>
        <charset val="238"/>
      </rPr>
      <t>. Przedsięwzięcie realizuje wskazane cele rozwojowe Strategii ZIT ponieważ zakłada realizację zadań mających na celu podniesienie jakości i dostępności usług w zakresie wsparcia rodziny i pieczy zastępczej oraz/lub kompleksowe wsparcie osób usamodzielnianych i opuszczających pieczę zastępczą, usług zgodnych z zasadą deinstytucjonalizacji, w zakresie zapewnienia opieki osobom potrzebującym wsparcia w codziennym funkcjonowaniu, w tym ze względu na wiek oraz/lub usług w zakresie wsparcia opiekunów nieformalnych, usług w zakresie rozwoju mieszkalnictwa chronionego, wspomaganego i innych rodzajów mieszkań z usługami, usług w zakresie interwencji kryzysowej oraz tworzenia nowych oraz rozwój już istniejących placówek wsparcia dziennego dla dzieci i młodzieży. 
Przedsięwzięcie jest zintegrowane wewnętrznie, ponieważ tożsame projekty będą realizowane w 14 gminach, a korzyści w postaci podniesienia jakości usług odniosą mieszkańcy całego obszaru Metropolii Krakowskiej.</t>
    </r>
  </si>
  <si>
    <t>Przebudowa budynku mieszkalnego na Filie Centrum Kultury w miejscowości Ochojno</t>
  </si>
  <si>
    <t>Przebudowa budynku mieszkalnego na Filię Centrum Kultury w miejscowości Ochojno. W  skali roku przynajmniej 80% czasu lub przestrzeni tej infrastruktury będzie być wykorzystywane do celów związanych z kulturą.</t>
  </si>
  <si>
    <t>Budowa instalacji odnawialnych źródeł energii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</si>
  <si>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Biskupice jak i gmin: Wieliczka, Niepołomice oraz Kraków. Projekt ma szczególne znaczenie dla całego MOF, gdyż jest realizowany w gminie o zidentyfikowanych potrzebach w zakresie termomodernizacji energetycznej budynków publicznych (podniesiona zostanie efektywność energetyczna ok. 4 z 4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</si>
  <si>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ok. 2 z 2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</si>
  <si>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51 z 110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</si>
  <si>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ok. 51 z 110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</si>
  <si>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Michałowice jak i gmin Zielonki, Kocmyrzów-Luborzyca oraz Kraków. Projekt ma szczególne znaczenie dla całego MOF, gdyż jest realizowany w gminie o zidentyfikowanych potrzebach w zakresie termomodernizacji energetycznej budynków publicznych (szacuje się, że podniesiona zostanie efektywność energetyczna 1 z 1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</si>
  <si>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(szacuje się, że w ramach Strategii podniesiona zostanie efektywność energetyczna ok. 10 z 60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</si>
  <si>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(szacuje się, że w ramach Strategii podniesiona zostanie efektywność energetyczna ok. 5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</si>
  <si>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(szacuje się, że w ramach Strategii podniesiona zostanie efektywność energetyczna ok. 3 z 8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</si>
  <si>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Wielka Wieś jak i gmin: Zabierzów, Zielonki oraz Kraków. Projekt ma szczególne znaczenie dla całego MOF, gdyż jest realizowany w gminie o zidentyfikowanych potrzebach w zakresie termomodernizacji energetycznej budynków publicznych (szacuje się, że w ramach Strategii podniesiona zostanie efektywność energetyczna ok. 2 z 6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</si>
  <si>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o zidentyfikowanych potrzebach w zakresie termomodernizacji energetycznej budynków publicznych (szacuje się, że w ramach Strategii podniesiona zostanie efektywność energetyczna ok. 6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</si>
  <si>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Wielka Wieś,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Zielonki ok. 2000.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</si>
  <si>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Zabierzów jak i gmin: Wielka Wieś, Liszki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zbiorniki szacuje się, że na deszczówkę zyska kolejnych ok. 9000 gospodarstw domowych w skali całego obszaru, z czego w gminie Zabierzów ok. 1000.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</si>
  <si>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Wielka Wieś jak i gmin: Zabierzów, Zielonki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Wielka Wieś 4 zbiorniki.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</si>
  <si>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Wieliczka jak i gmin: Biskupice, Niepołomice, Kraków oraz Świątniki Górne.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Wieliczka ok. 500.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</si>
  <si>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Świątniki Górne jak i gmin: Mogilany, Wieliczka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Świątniki Górne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</si>
  <si>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</si>
  <si>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Michałowice jak i gmin Zielonki, Kocmyrzów-Luborzyca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Michałowice ok. 320.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</si>
  <si>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Michałowice jak i gmin Zielonki, Kocmyrzów-Luborzyca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Michałowice 2 zbiorniki.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</si>
  <si>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5 zbiorników.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</si>
  <si>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Czernichów, jak i gmin Kraków, Liszki oraz Skawina.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Czernichów ok. 250.</t>
  </si>
  <si>
    <t>Utworzenie narzędzi do retencji wód opadowych na terenie gminy Skawina</t>
  </si>
  <si>
    <t>Rozwój retencji w gminie Świątniki Górne</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</si>
  <si>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Biskupice jak i gmin: Wieliczka, Niepołomice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Biskupice ok. 430.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</si>
  <si>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Kocmyrzów-Luborzyca ok. 750.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</si>
  <si>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Liszki, jak i gmin Zabierzów,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Liszki ok. 220.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</si>
  <si>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Mogilany, jak i gmin Skawina, Świątniki Górne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Mogilany ok. 320.</t>
  </si>
  <si>
    <t>Edukacja włączająca w Gminie Wielka Wieś</t>
  </si>
  <si>
    <t>Edukacja włączająca w przedszkolach i oddziałach przedszkolnych na terenie Gminy Kocmyrzów - Luborzyca.</t>
  </si>
  <si>
    <t>Fiszki poszczególnych projektów z listy podstawowej stanowią załaczniki do ww. listy.</t>
  </si>
  <si>
    <t>Poprawa systemu zaopatrzenia w wodę poprzez modernizację sieci wodociągowej na terenie Gminy Biskupice</t>
  </si>
  <si>
    <t xml:space="preserve">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</si>
  <si>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Realizacja projektów przyczyni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postaci poprawy stanu środowiska i bezpieczeństwa ekologicznego oraz komfortu życia odniosą co najmniej mieszkańcy gminy Biskupice oraz gmin Wieliczka,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t>
    </r>
  </si>
  <si>
    <t>LISTA PROJEKTÓW ZIT METROPOLIA KRAKOWSKA DO STRATEGII ZINTEGROWANYCH INWESTYCJI TERYTORIALNYCH METROPOLII KRAKOWSKIEJ NA LATA 2021-2027 
- część dotycząca programu Fundusze Europejskie dla Małopolski na lata 2021-2027, CS 2(i), 2(ii), 2(iv), 2(v), 2(vi), 2(viii), 4(f), 4(k)</t>
  </si>
  <si>
    <t>LISTA PROJEKTÓW ZIT METROPOLIA KRAKOWSKA DO STRATEGII ZINTEGROWANYCH INWESTYCJI TERYTORIALNYCH METROPOLII KRAKOWSKIEJ NA LATA 2021-2027 
- część dotycząca programu Fundusze Europejskie dla Małopolski na lata 2021-2027, CS 5(i)</t>
  </si>
  <si>
    <t>Przebudowa torowiska tramwajowego w ul. Straszewskiego i ul. Karmelickiej wraz z węzłami rozjazdów i infrastrukturą towarzyszącą w Krakowie</t>
  </si>
  <si>
    <t xml:space="preserve">Rozwój inteligentnych systemów transportowych (ITS) poprawiających dostępność komunikacyjną na terenie miasta Krakowa </t>
  </si>
  <si>
    <t>W ramach projektu zakupionych zostanie 30 fabrycznie nowych niskopodłogowych wagonów tramwajowych (10 szt. wagonów o długości 32-34 m dwukierunkowych, 10 szt. wagonów o długości 32-34 m jednokierunkowych i 10 szt. wagonów o długości 42-45 m jednokierunkowych), w tym wyposażonych w system jazdy bez zasilania z sieci trakcyjnej. Tramwaje kupione w ramach projektu będą posiadały niską podłogę. Wyposażone będą także w platformy najazdowe w obszarze drzwi dedykowane dla osób niepełnosprawnych, klimatyzację w przedziale pasażerskim, system monitoringu wewnętrznego i zewnętrznego, zwiększający poczucie bezpieczeństwa podróżnym oraz inne udogodnienia.</t>
  </si>
  <si>
    <t>Utworzenie ścieżki rowerowej przy drodze gminnej - ulica Panciawa w m.Rzeszotary</t>
  </si>
  <si>
    <t xml:space="preserve">Utworzenie Centrum dla Rodzin </t>
  </si>
  <si>
    <t>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t>
  </si>
  <si>
    <t>Utworzenie Centrum Pomocy dla Dzieci</t>
  </si>
  <si>
    <t xml:space="preserve">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Grupę docelową stanowią rodziny dzieci doznających przemocy domowej oraz pokrzywdzonych przestępstwem z terenu Gminy Miejskiej Kraków. 
Działania w projekcie obejmują zaangażowanie specjalistów i uruchomienie usług, prowadzenie specjalistycznego wsparcia  dla grupy docelowej oraz zapewnienie niezbędnych warunków do realizacji zadania. </t>
  </si>
  <si>
    <t>Rozwój zrównoważonej mobilności na terenie Miasta Niepołomice – węzły przesiadkowe oraz bezpieczna ostatnia mila w dostępie do usług publicznych i węzłów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</si>
  <si>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rPr>
      <t xml:space="preserve">3.2 Wysoka dostępność infrastruktury zrównoważonej mobilności i integracja różnych form transportu. </t>
    </r>
    <r>
      <rPr>
        <sz val="10"/>
        <color theme="1"/>
        <rFont val="Calibri"/>
        <family val="2"/>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Niepołomice, jak i gmin Biskupice, Wieliczka, Igołomia-Wawrzeńczyce oraz Kraków.</t>
    </r>
  </si>
  <si>
    <t>Projekt obejmuje przebudowę torowiska tramwajowego w ul. Straszewskiego i ul. Karmelickiej wraz z węzłami rozjazdów i infrastrukturą towarzyszącą.
W rejonie ul. Karmelickiej zakres projektu obejmuje 
przebudowę torowiska tramwajowego, sieci trakcyjnej wraz z oświetleniem i odwodnieniem oraz przebudowę układu drogowego na odcinku od skrzyżowania Dunajewskiego – Karmelicka- Podwale, do przebudowanego torowiska tramwajowego w ul. Karmelickiej na wysokości ul. Rajskiej 
W rejonie ul. Straszewskiego zakres projektu obejmuje przebudowę węzła rozjazdów Piłsudskiego UJ z niezbędną przebudową układu drogowo-torowego, sieci trakcyjnej, oświetlenia i odwodnienia ulicznego oraz przebudową kolidującej infrastruktury technicznej na odcinku:
- w ul. Straszewskiego na odcinku od przejścia dla pieszych przy ul. Smoleńsk do skrzyżowania ulic Straszewskiego – Piłsudskiego,
- w ul. Piłsudskiego na odcinku do przystanku tramwajowego Uniwersytet Jagielloński (w kierunku ul. Straszewskiego) wraz z wykonaniem peronu, a także przebudową chodników, zjazdów oraz opasek.
Przebudowa torowiska tramwajowego w ul. Straszewskiego i ul. Karmelickiej wraz z węzłami rozjazdów i infrastrukturą towarzyszącą zlokalizowana jest w ścisłym centrum Krakowa, pomiędzy gęstą zabytkową zabudową i nie ma możliwości budowy/przebudowy wydzielonego torowiska. Ruch pojazdów transportu zbiorowego i indywidualnego musi odbywać się po tym samym śladzie. Ponadto obszar realizacji projektu znajduje się w ścisłym centrum miasta, gdzie została wprowadzona strefa ograniczonego ruchu i organizacja ruchu, mająca na celu wyprowadzenie ruchu tranzytowego poza ścisłe centrum, poprawę warunków poruszania się pieszych, rowerzystów oraz pojazdów transportu publicznego w śródmieściu, jak również zmniejszenie emisji spalin oraz poziomu hałasu komunikacyjnego</t>
  </si>
  <si>
    <t>Rozwój inteligentnych systemów transportowych (ITS) poprawiających dostępność komunikacyjną na terenie miasta Krakowa poprzez: 
1. Montaż tablic dynamicznej informacji pasażerskiej (DIP) na przystankach autobusowych oraz autobusowo-tramwajowych (wspólne tablice dla tramwajów oraz autobusów) na terenie m. Krakowa. Wykonanie zasilania, sieci komunikacyjnej, włączenie przedmiotowych tablic do istniejącego Systemu Nadzoru Ruchu TTSS.
Zakup i montaż autokomputerów do autobusów i tramwajów.
2. Montaż tablic zmiennej treści (VMS) na wjazdach do miasta Krakowa od strony północnej, wschodniej i zachodniej, informujących o czasie przejazdu oraz trasie alternatywnej, montaż detektorów (ANPR, bluetooth, indukcyjna), rozbudowa sieci komunikacyjnej – II etap projektu „Rozwój informacji dla podróżujących w ramach KOM”, w tym informacja o dojazdach na parkingi P&amp;R.
3. Kontrola dostępu (obszar Kazimierza, Centrum oraz BUS Pasy). W ramach kontroli dostępu do strefy ograniczonego ruchu, nastąpi rozbudowa sieci komunikacyjnej, montaż urządzeń z funkcją automatycznego rozpoznawania tablic rejestracyjnych, montaż tablic parkingowych na terenie miasta informujących o wolnych miejscach na terenie m. Krakowa w ścisłym centrum na miejskich parkingach. 
Realizacja projektu będzie kompleksowo oddziaływać na obszar zbiorowego transportu miejskiego w całym mieście Krakowie, poprzez przekazywanie dodatkowych danych, pozyskanych w ramach projektu do istniejących systemów tj. ITS (hurtownia danych), UTCS (system sterowania ruchem), TTSS (system nadzoru ruchu tramwajowego), co przełoży się na poprawne funkcjonowanie dynamicznej informacji pasażerskiej, poprawę płynności ruchu, punktualności w transporcie publicznym, poprawę czasu przejazdu komunikacji zbiorowej, lepsze skomunikowanie gmin ościennych z pętlami przesiadkowymi zlokalizowanymi przy liniach tramwajowych, co w efekcie przyczyni się do zmiany zachowań komunikacyjnych, poprzez rezygnację z samochodu na rzecz komunikacji zbiorowej lub alternatywnych zrównoważonych środków transportu</t>
  </si>
  <si>
    <t>X 2025</t>
  </si>
  <si>
    <t>1. Ludność́ objęta projektami w ramach strategii zintegrowanego rozwoju terytorialnego: 68 966 osób
2. Wspierane strategie zintegrowanego rozwoju terytorialnego: 15 szt.
3. Liczba wspartych urządzeń służących gospodarowaniu wodami opadowymi/roztopowymi: 7 200 szt.</t>
  </si>
  <si>
    <t>1. Ludność́ objęta projektami w ramach strategii zintegrowanego rozwoju terytorialnego: 95 849 osób
2. Wspierane strategie zintegrowanego rozwoju terytorialnego: 6 szt.
3. Odpady zebrane selektywnie: 8 958 tony/rok
4. Inwestycje w obiekty do selektywnego zbierania odpadów: 2 314 289 EUR</t>
  </si>
  <si>
    <t>1. Ludność́ objęta projektami w ramach strategii zintegrowanego rozwoju terytorialnego: 1 132 625 osób
2. Wspierane strategie zintegrowanego rozwoju terytorialnego: 9 szt.
3. Wspierana infrastruktura rowerowa: 18 km
4. Roczna liczba użytkowników infrastruktury rowerowej: 48 640 osób</t>
  </si>
  <si>
    <t>1. Ludność́ objęta projektami w ramach strategii zintegrowanego rozwoju terytorialnego: 220 574 osób
2. Wspierane strategie zintegrowanego rozwoju terytorialnego: 18 szt.
3. Liczba dzieci objętych dodatkowymi zajęciami w edukacji przedszkolnej: 3 838 osób
4. Liczba dofinansowanych miejsc wychowania przedszkolnego: 2 486 sztuk</t>
  </si>
  <si>
    <t>1. Ludność́ objęta projektami w ramach strategii zintegrowanego rozwoju terytorialnego: 147 006 osób
2. Wspierane strategie zintegrowanego rozwoju terytorialnego: 16 szt.
3. Liczba uczniów szkół i placówek systemu oświaty prowadzących kształcenie ogólne objętych wsparciem: 10 690 osób
4. Liczba szkół i placówek systemu oświaty objętych wsparciem: 41 podmiotów
5. Liczba uczniów, którzy nabyli kwalifikacje po opuszczeniu programu (kształcenie ogólne): 3 692</t>
  </si>
  <si>
    <t>1. Ludność́ objęta projektami w ramach strategii zintegrowanego rozwoju terytorialnego: 677 728 osób
2. Wspierane strategie zintegrowanego rozwoju terytorialnego: 3 szt.
3. Liczba szkół i placówek systemu oświaty objętych wsparciem: 17 podmiotów
4. Liczba uczniów, którzy nabyli kwalifikacje po opuszczeniu programu (kształcenie zawodowe): 1 720 osób
5. Liczba uczniów i słuchaczy szkół i placówek kształcenia zawodowego objętych wsparciem: 1 720 osób</t>
  </si>
  <si>
    <t>Krakowski Holding Komunalny Spółka Akcyjna w Krakowie</t>
  </si>
  <si>
    <t>Miejskie Centrum Opieki dla Osób Starszych, Przewlekle Niepełnosprawnych oraz Niesamodzielnych w Krakowie</t>
  </si>
  <si>
    <t>W ramach projektu planowana jest realizacja:
1. Wczesnej opieki poszpitalnej.
2. Usługi wypożyczalni sprzętu medycznego.
3. Wsparcia edukacyjno-doradczego opiekunów nieformalnych.
4. Działania zwiększające dostęp opiekunów do informacji na temat możliwości wsparcia, świadczeń itp. ułatwiających opiekę.
5. Usług odciążeniowych / wytchnieniowych. 
Planuje się także realizację działań w zakresie cross-financingu (w zależności od zidentyfikowanych potrzeb).</t>
  </si>
  <si>
    <t>Budowa magazynów energii na terenie gminy Wieliczka -  przedsięwzięcie z zakresu magazynowania energii z OZE wraz z niezbędnymi działaniami przygotowawczymi i powykonawczymi (ekspertyzy, audyty).</t>
  </si>
  <si>
    <t>Budowa magazynów energii na terenie Gminy Wieliczka</t>
  </si>
  <si>
    <t>II kw. 2024 - IV kw. 2029</t>
  </si>
  <si>
    <t>II kw. 2026 - IV kw. 2029</t>
  </si>
  <si>
    <t>VIII 2024</t>
  </si>
  <si>
    <t>Budowa Parkingu P&amp;R w Więcławicach - nawierzchnia, przystanki autobusowe, bike nad ride, dojścia dla pieszych, przejścia dla pieszych, ciąg pieszo-rowerowy. Projekt będzie wynikał z Planu Zrównoważonej Mobilności Metropolii Krakowskiej.</t>
  </si>
  <si>
    <t>Rozwój energii odnawialnej poprzez instalację magazynów energii w obiektach wodno-kanalizacyjnych oraz użyteczności publicznej na terenie gminy Czernichów</t>
  </si>
  <si>
    <t xml:space="preserve">Montaż instalacji OZE na obiektach wodno-kanalizacyjnych oraz użyteczności publicznej na terenie gminy Czernichów. </t>
  </si>
  <si>
    <t>Rozwój energii odnawialnej poprzez instalację OZE w obiektach wodno-kanalizacyjnych oraz użyteczności publicznej na terenie gminy Czernichów</t>
  </si>
  <si>
    <t xml:space="preserve">Budowa zbiornika retencyjnego w miejscowości Czułówek </t>
  </si>
  <si>
    <t xml:space="preserve">Budowa zbiornika retencyjnego w miejscowości Czułówek magazynującego wody opadowe i roztopowe. </t>
  </si>
  <si>
    <t>Utworzenie przedszkola w Woli Zabierzowskiej</t>
  </si>
  <si>
    <t>Rozwijanie umiejętności zawodowych uczniów oraz kadry pedagogicznej szkół prowadzących kształcenie zawodowe w Niepołomicach</t>
  </si>
  <si>
    <t>2025-2028</t>
  </si>
  <si>
    <t>Rozwój energii odnawialnej na terenie gminy Mogilany - Instalacje OZE w budynkach użyteczności publicznej – Szkoła Podstawowa w Libertowie</t>
  </si>
  <si>
    <t>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</si>
  <si>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Projekt ma szczególne znaczenie dla całego MOF, gdyż jest realizowany w gminie gdzie występuje zanieczyszczenie powietrza. Realizacja projektu wpłynie ponadto pozytywnie na wyrównanie standardu  świadczenia usług publicznych na terenie MOF.</t>
  </si>
  <si>
    <t>Budowa kanalizacji sanitarnej w miejscowości Konary - etap 1</t>
  </si>
  <si>
    <t>Budowa kanalizacji sanitarnej w miejscowości Konary – etap 2</t>
  </si>
  <si>
    <t>Budowa kanalizacji sanitarnej dla miejscowości Gaj, gmina Mogilany – etap IV</t>
  </si>
  <si>
    <t xml:space="preserve">Budowa kanalizacji sanitarnej na terenie gminy Mogilany w miejscowości Konary. Aglomeracja 2-10 tys. RLM. </t>
  </si>
  <si>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</si>
  <si>
    <t>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t>
  </si>
  <si>
    <t>IV kw. 2025 - IV kw. 2028</t>
  </si>
  <si>
    <t>Budowa torowiska od pętli Krowodrza Górka wzdłuż ul. Opolskiej do pętli autobusowej Azory (o długości 2,2 km toru podwójnego) wraz z infrastrukturą techniczną. Pętla Azory będzie w pełni zadaszona w wyposażona w budynek terminala pasażerskiego. Wzdłuż trasy nowoprojektowanej linii przewidziano: budowę 4 par przystanków wraz z tablicami dynamicznej informacji pasażerskiej, przebudowę ulic i skrzyżowań w niezbędnym zakresie, przebudowę i budowę chodników, przebudowę i budowę ścieżek rowerowych, budowę ekranów akustycznych oraz budowę kładki pieszo-rowerowej nad ul.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odległości ok. 190 metrów od pętli Azory i peronów tramwajowych powstanie kubaturowy, trzypoziomowy parking P+R na ok. 200 samochodów wraz z zadaszonym parkingiem Bike &amp; Ride o pojemności 60 stanowisk postojowych. Kolejne 58 stanowisk postojowych Bike &amp; Ride zostało zaprojektowane przy pętli autobusowo-tramwajowej. W ramach parkingu przewidziano 8 miejsc dla osób z niepełnosprawnościami.</t>
  </si>
  <si>
    <t>I kw. 2025 - IV kw. 2026</t>
  </si>
  <si>
    <t>IV kw. 2024 - IV kw. 2027</t>
  </si>
  <si>
    <t>Agencja Rozwoju Miasta Krakowa sp. z o.o.</t>
  </si>
  <si>
    <t>W ramach adaptacji istniejącego budynku zakłada się zmianę przeznaczenia obiektu na cele użyteczności publicznej. W ramach projektu w budynku zostaną wymienione wszystkie instalacje wewnętrzne, aby uchronić substancję zabytkową od zagrożeń wynikających z awaryjności tychże instalacji i dalsze korzystanie z obiektu w nowej formule. Renowacji podlegać będą elementy zabytkowej stolarki, odświeżenie powłok malarskich. Zakłada się stworzenie infrastruktury potrzebnej pod implementację nowoczesnych rozwiązań teleinformatycznych, a przez to ochronę obiektu i nadanie mu nowej funkcji, aby możliwe było organizowanie wydarzeń kulturalno-artystycznych. Projekt zakłada zmianę przeznaczenia budynku z funkcji medycznej na funkcję usług o charakterze kulturalno-społecznym i edukacyjnym. Nowy obiekt ma być miejscem integracji odbiorców wokół spotkań z kulturą, wzmacniania wymiany doświadczeń międzypokoleniowych oraz międzykulturowych poprzez m.in. wspieranie młodych twórców, otwarte pracownie dla mieszkańców, przestrzeń coworkingowa dla NGOsów, lab innowacji sektora kultury. Jest to docelowo również miejsce integracji tych, którzy już są obecni na dzielnicy, czyli mieszkańców i szpitali z nowym środowiskiem kreatywno-kulturalnym. Przewiduje się również zagospodarowanie otoczenia, poprzez stworzenie przestrzeni będącej bogatą w zieleń enklawą wypoczynku i spotkań dla mieszkańców, zapewniającą możliwość rekreacji i innych aktywności w ramach tzw. organizacji czasu wolnego. Teren zostanie przystosowany na potrzeby organizowania otwartych warsztatów, spotkań, prelekcji czy wystaw. Mając na uwadze zapisy MPZP, planowane jest stworzenie parku i wyposażenie w małą architekturę oraz urządzenia rekreacyjne, nie pomijając jednak wolnych przestrzeni dla możliwości organizowania aktywności na świeżym powietrzu. Szczególną uwagę należy zwrócić na uniwersalne zagospodarowanie tej przestrzeni pozwalające na jej wykorzystanie przez różne grupy wiekowe użytkowników. Utworzenie obiektu kultury oraz uporządkowanie jego otoczenia na dotychczas zaniedbanym obszarze ożywi ruch w dzielnicy i przyciągnie mieszkańców oraz przedstawicieli środowiska artystycznego spoza tego obszaru, a także stanie się miejscem atrakcyjnym turystycznie.</t>
  </si>
  <si>
    <t>Centrum Kompetencji Zawodowych w Gminie Miejskiej Kraków</t>
  </si>
  <si>
    <t>Rozwój infrastruktury wodno-kanalizacyjnej na terenie Gminy Wielka Wieś – etap I</t>
  </si>
  <si>
    <t>Rozwój infrastruktury wodno-kanalizacyjnej na terenie Gminy Wielka Wieś – etap II</t>
  </si>
  <si>
    <t>Rozwój kształcenia w Zespole Szkół w Gminie Świątniki Górne</t>
  </si>
  <si>
    <t>Modernizacja elementów infrastruktury Zamku Królewskiego w Niepołomicach</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</si>
  <si>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Niepołomice oraz odwiedzający ją mieszkańcy pozostałych 14 gmin. Realizacja projektu wpłynie ponadto pozytywnie na wyrównanie standardu  świadczenia usług publicznych (w zakresie kultury i turystyki) na terenie MOF.</t>
    </r>
  </si>
  <si>
    <t>Ochrona zasobów naturalnych (zlewni) rzeki Wisły poprzez rozbudowę sieci wodno-kanalizacyjnej na terenie Gminy Czernichów</t>
  </si>
  <si>
    <t>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t>
  </si>
  <si>
    <t>2026-2029</t>
  </si>
  <si>
    <t>Modernizacja hali Olimpijka w Skawinie na potrzeby działalności kulturalnej</t>
  </si>
  <si>
    <t>Program rozwoju odnawialnych źródeł energii w Gminie Zabierzów (PUK)</t>
  </si>
  <si>
    <t>Program rozwoju odnawialnych źródeł energii w Gminie Zabierzów (UGZ)</t>
  </si>
  <si>
    <t>Projekt obejmuje dostawę, montaż i uruchomienie instalacji OZE wraz z magazynami energii na terenach obiektów będących własnością Przedsiębiorstwa Usług Komunalnych Zabierzów Sp. z o. o. , wraz z niezbędnymi działaniami przygotowawczymi i powykonawczymi (ekspertyzy, audyty).</t>
  </si>
  <si>
    <t>Projekt obejmuje dostawę, montaż i uruchomienie instalacji OZE wraz z magazynami energii na terenach obiektów będących własnością gminy Zabierzów, wraz z niezbędnymi działaniami przygotowawczymi i powykonawczymi (ekspertyzy, audyty).</t>
  </si>
  <si>
    <t xml:space="preserve"> </t>
  </si>
  <si>
    <t>Wybudowanie 10 obiektów park&amp;ride/punktów przesiadkowych w miejscowościach zlokalizowanych w bezpośrednim sąsiedztwie przystanków transportu zbiorowego oraz wybudowanie 12 obiektów „Bike&amp;Ride” w bezpośrednim sąsiedztwie przystanków komunikacyjnych lub obiektów użyteczności publicznej takich jak szkoły, ośrodek zdrowia i urząd gminy w celu zachęcenia mieszkańców do rezygnacji z samochodów na rzecz rozwiązań przyjaznych środowisku, jakimi niewątpliwie są rowery. Ponadto powyższe punkty zlokalizowane zostały w sąsiedztwie obiektów użyteczności publicznej ze względu na rozbudowaną sieć komunikacyjną w ich pobliżu. Ponadto projekt zakłada budowę ciągu pieszo-rowerowego zlokalizowanego pomiędzy obiektami „parkuj i jedź”  oraz „Bike&amp;Ride”.  Zakres prac  obejmuje budowę ciągu pieszo-rowerowego wzdłuż drogi E7 w miejscowościach Boleń, Bibice i Węgrzce na długości ok. 3 km. Jest to odcinek najbardziej niebezpieczny dla rowerzystów ze względu na duże natężeni ruchu, jednocześnie przy tej drodze w ostatnich latach powstało dużo nowych osiedli domów jednorodzinnych, których mieszkańcy chętnie skorzystają z możliwości pozostawienia rowerów oraz samochodów w zaproponowanych 2 lokalizacjach  w Węgrzcach,  gdzie mogą przesiąść się do komunikacji publicznej  łączącej ich z Krakowem.</t>
  </si>
  <si>
    <t>Modernizacja energetyczna budynków użyteczności publicznej w gminie Wielka Wieś - etap II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</si>
  <si>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5.1 Zintegrowana i atrakcyjna oferta czasu wolnego, odpowiadająca na potrzeby odbiorców oraz 5.2 Wysoka jakość i dostępność wielofunkcyjnej infrastruktury czasu wolnego.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Zielonki jak i gmin: Wielka Wieś, Michałowice oraz Kraków. Realizacja projektu wpłynie ponadto pozytywnie na wyrównanie standardu  świadczenia usług publicznych (w zakresie kultury i turystyki) na terenie MOF.</t>
  </si>
  <si>
    <t>1. Ludność́ objęta projektami w ramach strategii zintegrowanego rozwoju terytorialnego: 1 132 625 osób
2. Wspierane strategie zintegrowanego rozwoju terytorialnego: 18 szt.
3. Wytworzona energia odnawialna ogółem (w tym: energia elektryczna, energia cieplna): 7458 MWh/rok</t>
  </si>
  <si>
    <t>Budowa i rozbudowa urządzeń wodnych małej retencji w gminie Wielka Wieś</t>
  </si>
  <si>
    <t>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t>
  </si>
  <si>
    <t>Rozwój różnych form małej retencji w gminie Zielonki</t>
  </si>
  <si>
    <t>1. Ludność́ objęta projektami w ramach strategii zintegrowanego rozwoju terytorialnego: 16 754 osoby
2. Wspierane strategie zintegrowanego rozwoju terytorialnego: 11 szt.
3. Długość nowych lub zmodernizowanych sieci kanalizacyjnych w ramach zbiorowych systemów odprowadzania ścieków: 40 km
4. Długość nowych lub zmodernizowanych sieci wodociągowych w ramach zbiorowych systemów zaopatrzenia w wodę: 19 km
5. Ludność przyłączona do udoskonalonych zbiorowych systemów zaopatrzenia w wodę: 8 669 osób
6. Ludność przyłączona do zbiorowych systemów oczyszczania ścieków co najmniej II stopnia: 5 382 osób</t>
  </si>
  <si>
    <t>Budowa kanalizacji sanitarnej, przepompowni oraz przebudowa wodociągu wraz z odtworzeniem nawierzchni. Aglomeracja 2-10 tys. RLM.</t>
  </si>
  <si>
    <t>III 2025</t>
  </si>
  <si>
    <t xml:space="preserve">1. Ludność́ objęta projektami w ramach strategii zintegrowanego rozwoju terytorialnego: 1 132 625 osób
2. Wspierane strategie zintegrowanego rozwoju terytorialnego: 11 szt.
3. Liczba wspartych zintegrowanych węzłów przesiadkowych: 16 szt.
4. Pojemność ekologicznego taboru do zbiorowego transportu publicznego: 192 pasażerów
5. Roczna liczba użytkowników nowego lub zmodernizowanego transportu publicznego: 222 457 osób
</t>
  </si>
  <si>
    <t>1. Ludność́ objęta projektami w ramach strategii zintegrowanego rozwoju terytorialnego: 1 132 625 osób
2. Wspierane strategie zintegrowanego rozwoju terytorialnego: 35 szt.
3. Liczba osób objętych usługami świadczonymi w społeczności lokalnej w programie: 13 474 osoby
4. Liczba opiekunów faktycznych/ nieformalnych objętych wsparciem w programie: 2 292 osób
5. Liczba utworzonych miejsc świadczenia usług w społeczności lokalnej: 1 048 szt.
6. Liczba podmiotów, które rozszerzyły ofertę wsparcia lub podniosły jakość oferowanych usług: 28 szt.</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</si>
  <si>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zogniskowanych wokół działań mających przygotować samorządy na zmiany demograficzne i społeczne. 
Realizacja projektu wynika z części kierunkowej Strategii, tj. celu szczegółowego </t>
    </r>
    <r>
      <rPr>
        <i/>
        <sz val="10"/>
        <color theme="1"/>
        <rFont val="Calibri"/>
        <family val="2"/>
      </rPr>
      <t>7.1 Dostępne i wysokiej jakości usługi społeczne oraz skoordynowana i aktywna współpraca w obszarze ochrony zdrowia.</t>
    </r>
    <r>
      <rPr>
        <sz val="10"/>
        <color theme="1"/>
        <rFont val="Calibri"/>
        <family val="2"/>
      </rPr>
      <t xml:space="preserve"> 
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
Problem i jego rozwiązanie mają wymiar i oddziaływanie ponadlokalne, ponieważ projekt przyczyni się do stworzenia sieci miejsc świadczących usługi społeczne oraz podniesienia ich jakości i dostępności.</t>
    </r>
  </si>
  <si>
    <t>1. Ludność objęta projektami w ramach strategii zintegrowanego rozwoju terytorialnego: 1 132 625 osób
2. Wspierane strategie zintegrowanego rozwoju terytorialnego: 17 szt.
3. Liczba obiektów kulturalnych i turystycznych objętych wsparciem: 18 szt.
4. Liczba osób odwiedzających obiekty kulturalne i turystyczne objęte wsparciem: 854 749 osób</t>
  </si>
  <si>
    <t>Projekt obejmie modernizację elementów infrastruktury zamku, co przełoży się na wzmocnienie jego dotychczasowych funkcji, a także nadając im nową funkcjonalność. W ramach projektu planowane są m.in.:
1. Wymiana nawierzchni dziedzińca zamkowego umożliwi organizowanie imprez kulturalnych, m.in. koncertów, festiwali, teatrów, projekcji filmowych, a także rekonstrukcji historycznych oraz da możliwość kompleksowej organizacji otwartych przyjęć plenerowych z towarzyszącymi wydarzeniami tanecznymi, co daje szansę na zwiększenie przychodu spółki. Poprawi się także atrakcyjność dziedzińca, stanowiącego centralną część zamku, tak licznie odwiedzanego przez turystów.
2. Odrestaurowanie zniszczonych i zagrażających bezpieczeństwu krużganków umożliwi udostępnienie ich szerszej publiczności i wykorzystanie tej przestrzeni do organizacji wydarzeń kulturalnych m.in. teatrów plenerowych, koncertów balkonowych, a także udostępnienie tego miejsca celem organizacji przyjęć i spotkań, co wpłynie na dywersyfikację przychodu zamku.
3. Wymiana stolarki okiennej zamku zagwarantuje odpowiednie zabezpieczenie zabytkowych pomieszczeń, w tym sal w części muzealnej, które stanowią siedzibę Muzeum Niepołomickiego wyposażonego w cenne zbiory i dobra dziedzictwa narodowego.
4. Wykonanie modernizacji elewacji zewnętrznej oraz iluminacji zamku z możliwością organizacji pokazów świetlnych podczas najważniejszych niepołomickich wydarzeń spowoduje, że zamek będzie odbierany jako perła architektury łącząc przy tym tradycję z nowoczesnością, zarówno dla mieszkańców miasta, jak i dla turystów.
5. Poprawa izolacji fundamentów umożliwi kompleksowe wykorzystanie piwnic zamkowych do organizacji wydarzeń i imprez w tej części zamku.</t>
  </si>
  <si>
    <t>2.18 Poprawa efektywności energetycznej - ZIT - instrumenty finansowe</t>
  </si>
  <si>
    <t>2.19 Poprawa efektywności energetycznej -  ZIT - dotacja</t>
  </si>
  <si>
    <t>2.21 Wsparcie rozwoju OZE - ZIT - dotacja</t>
  </si>
  <si>
    <t>2.22  Wsparcie rozwoju OZE - ZIT - instrumenty finansowe</t>
  </si>
  <si>
    <t>2.23 Gospodarowanie wodami - ZIT</t>
  </si>
  <si>
    <t>2.24 Rozwijanie systemu gospodarki wodno-ściekowej - ZIT</t>
  </si>
  <si>
    <t>2.25 Rozwijanie systemu gospodarki odpadami - ZIT</t>
  </si>
  <si>
    <t>3.1 Transport miejski - ZIT</t>
  </si>
  <si>
    <t>6.29 Wsparcie wychowania przedszkolnego - ZIT</t>
  </si>
  <si>
    <t>6.30 Wsparcie kształcenia ogólnego - ZIT</t>
  </si>
  <si>
    <t>6.31 Wsparcie kształcenia zawodowego - ZIT</t>
  </si>
  <si>
    <t>6.33 Wsparcie usług społecznych w regionie - ZIT</t>
  </si>
  <si>
    <t>6.34 Wsparcie usług zdrowotnych - ZIT</t>
  </si>
  <si>
    <t>Rozwój sieci kanalizacyjnej - aglomeracja 2-10 tys. RLM. Potrzeby na terenie gminy w aglomeracji 10-15 tys. RLM są zaspokojone. Rozwój sieci wodociągowej będzie realizowany jako element niedominujący.</t>
  </si>
  <si>
    <t>W ramach projektu przewiduje się działania inwestycyjne, które będą obejmowały m.in. przebudowę, nadbudowę i rozbudowę budynku hali Olimpijka zlokalizowanej przy ul. Konstytucji 3 Maja w Skawinie pod kątem prowadzenia różnorakich działań i inicjatyw kulturalnych i społecznych. Znajdą się tam pracownie pozwalające poszerzyć działalność CKiS, w tym w szczególności: nowoczesna sala baletowa/taneczna, klub dziecięcy, sale wielofunkcyjne na potrzeby prowadzenia zajęć sekcyjnych i pokój pracy indywidualnej. W ramach prac obiekt zyska ponadto nowoczesne i funkcjonalne pomieszczenia: szatnie, toalety, holl, biura, pracownie, pomieszczenia dla instruktorów - całość dostosowana do potrzeb osób z niepełnosprawnościami, które pozwolą rozszerzyć i jeszcze ciekawiej i bardziej profesjonalnie prowadzić zajęcia sekcyjne (m.in. balet, taniec towarzyski, plastyka, wokal, nauka gry na gitarze, pracownia fotograficzna, pracownia filmowa etc.). Koszty kwalifikowane dotyczą tylko tych pomieszczeń, w których prowadzona będzie działalność kulturalna. W skali roku przynajmniej 80% czasu i/lub przestrzeni infrastruktury będzie wykorzystywane do celów związanych z kulturą.</t>
  </si>
  <si>
    <t>Montaż instalacji OZE na budynku użyteczności publicznej w gminie Mogilany.</t>
  </si>
  <si>
    <t>Projekt zakłada budowę oraz przebudowę infrastruktury zachęcającej do podróży transportem zbiorowym oraz za pomocą form mobilności aktywnej w ważnych, węzłowych punktach Niepołomic. Inwestycja obejmuje m.in. 
-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
-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t>
  </si>
  <si>
    <t>Termomodernizacja komunalnych budynków mieszkalnych - etap II</t>
  </si>
  <si>
    <t>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</si>
  <si>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2024-2028</t>
  </si>
  <si>
    <t>W ramach projektu planowana jest termomodernizacja 16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</si>
  <si>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 xml:space="preserve">Projekt realizuje typ operacji B w ramach Działania 2.23 FEM tj. systemy gospodarowania wodami opadowymi/roztopowymi. Projekt spełnia wszystkie warunki wskazane w programie i linii demarkacyjnej oraz nie zawiera elementów wyłączonych ze wsparcia w ramach </t>
  </si>
  <si>
    <t xml:space="preserve">Modernizacja sieci wodociągowej na terenie gminy Biskupice. Liczba ludności gminy nie przekracza 15 tys. mieszkańców. Modernizacja sieci wodociągowej poprzez budowę stacji uzdatniania wody, zbiorników wyrównawczych oraz niezbędnej infrastruktury technicznej. </t>
  </si>
  <si>
    <t>Przebudowa budynku komunalnego w Raciborowicach na filię Centrum Kultury i Promocji w Michałowicach</t>
  </si>
  <si>
    <t>Projekt obejmuje przebudowę budynku położonego w miejscowości Raciborowice na filię Centrum Kultury i Promocji w Michałowicach. Ponieważ miejscowość Raciborowice leży na granicy gminy Michałowice z gminami Zielonki, Kocmyrzów-Luborzyca oraz miastem Kraków, z obiektów kultury będą korzystali mieszkańcy co najmniej 4 gmin. W budynku na trzech poziomach znajdować się będą m.in. pomieszczenia magazynowe, sale ćwiczeń i prób orkiestry czy sala konferencyjna. Budynek będzie pełnił m.in. funkcję sali prób dla Orkiestry Wieniawa, która skupia muzyków z terenu gmin ościennych m.in. Krakowa, Kocmyrzowa-Luborzycy, Zielonek, dlatego jego realizacja  będzie miała wpływ na potrzeby mieszkańców więcej niż jednej gminy. W skali roku przynajmniej 80% czasu i/lub przestrzeni infrastruktury będzie wykorzystywane do celów związanych z kulturą.</t>
  </si>
  <si>
    <t>1. Budynki publiczne o lepszej charakterystyce energetycznej: 64 413 m2.
2. Ludność́ objęta projektami w ramach strategii zintegrowanego rozwoju terytorialnego: 19 132 625 osób.
3. Wspierane strategie zintegrowanego rozwoju terytorialnego: 19 szt.
4. Roczne zużycie energii pierwotnej (w tym: w lokalach mieszkalnych, budynkach publicznych, przedsiębiorstwach, innych): 1560 MWh/rok.
5. Szacowana emisja gazów cieplarnianych: 1976 ton ekwiwalentu CO2/rok.</t>
  </si>
  <si>
    <t>Budowa kanalizacji sanitarnej w miejscowości Wołowice, gm. Czernichów. Aglomeracja 2-10 tys. RLM. Potrzeby na terenie gminy w aglomeracji 10-15 tys. RLM są zaspokojone.</t>
  </si>
  <si>
    <t xml:space="preserve">Budowa kanalizacji sanitarnej na terenie gminy Igołomia-Wawrzeńczyce. Aglomeracja 2-10 tys. RLM. Potrzeby na terenie gminy w aglomeracji 10-15 tys. RLM są zaspokojone. </t>
  </si>
  <si>
    <t>Projekt obejmuje wykonanie robót budowlanych, montażowych i dostaw związanych z budową/przebudową sieci wodociągowej i kanalizacji sanitarnej wraz z obiektami towarzyszącymi. Aglomeracja 2-10 tys. RLM. Potrzeby na terenie gminy w aglomeracji 10-15 tys. RLM są zaspokojone.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</si>
</sst>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zł&quot;;[Red]\-#,##0\ &quot;zł&quot;"/>
    <numFmt numFmtId="8" formatCode="#,##0.00\ &quot;zł&quot;;[Red]\-#,##0.00\ &quot;zł&quot;"/>
    <numFmt numFmtId="44" formatCode="_-* #,##0.00\ &quot;zł&quot;_-;\-* #,##0.00\ &quot;zł&quot;_-;_-* &quot;-&quot;??\ &quot;zł&quot;_-;_-@_-"/>
    <numFmt numFmtId="164" formatCode="_-* #,##0\ &quot;zł&quot;_-;\-* #,##0\ &quot;zł&quot;_-;_-* &quot;-&quot;??\ &quot;zł&quot;_-;_-@_-"/>
    <numFmt numFmtId="165" formatCode="_-[$€-2]\ * #,##0.00_-;\-[$€-2]\ * #,##0.00_-;_-[$€-2]\ * &quot;-&quot;??_-;_-@_-"/>
    <numFmt numFmtId="166" formatCode="_-* #,##0.00\ [$zł-415]_-;\-* #,##0.00\ [$zł-415]_-;_-* &quot;-&quot;??\ [$zł-415]_-;_-@_-"/>
    <numFmt numFmtId="167" formatCode="_-[$€-2]\ * #,##0_-;\-[$€-2]\ * #,##0_-;_-[$€-2]\ * &quot;-&quot;??_-;_-@_-"/>
    <numFmt numFmtId="168" formatCode="[$€-2]\ #,##0;[Red]\-[$€-2]\ #,##0"/>
    <numFmt numFmtId="169" formatCode="0.0%"/>
  </numFmts>
  <fonts count="36" x14ac:knownFonts="1">
    <font>
      <sz val="11"/>
      <color theme="1"/>
      <name val="Calibri"/>
      <family val="2"/>
      <charset val="238"/>
      <scheme val="minor"/>
    </font>
    <font>
      <i/>
      <sz val="10"/>
      <color theme="1"/>
      <name val="Calibri"/>
      <family val="2"/>
      <charset val="238"/>
      <scheme val="minor"/>
    </font>
    <font>
      <sz val="10"/>
      <color theme="1"/>
      <name val="Calibri"/>
      <family val="2"/>
      <scheme val="minor"/>
    </font>
    <font>
      <b/>
      <sz val="10"/>
      <color theme="1"/>
      <name val="Calibri"/>
      <family val="2"/>
      <scheme val="minor"/>
    </font>
    <font>
      <b/>
      <u/>
      <sz val="10"/>
      <color theme="1"/>
      <name val="Calibri"/>
      <family val="2"/>
      <scheme val="minor"/>
    </font>
    <font>
      <sz val="10"/>
      <color rgb="FFFF0000"/>
      <name val="Calibri"/>
      <family val="2"/>
      <scheme val="minor"/>
    </font>
    <font>
      <b/>
      <sz val="10"/>
      <color theme="0"/>
      <name val="Calibri"/>
      <family val="2"/>
      <scheme val="minor"/>
    </font>
    <font>
      <b/>
      <sz val="10"/>
      <color theme="1"/>
      <name val="Calibri"/>
      <family val="2"/>
      <charset val="238"/>
      <scheme val="minor"/>
    </font>
    <font>
      <b/>
      <sz val="16"/>
      <color theme="1"/>
      <name val="Calibri"/>
      <family val="2"/>
      <charset val="238"/>
      <scheme val="minor"/>
    </font>
    <font>
      <sz val="8"/>
      <name val="Calibri"/>
      <family val="2"/>
      <charset val="238"/>
      <scheme val="minor"/>
    </font>
    <font>
      <sz val="10"/>
      <name val="Calibri"/>
      <family val="2"/>
      <charset val="238"/>
      <scheme val="minor"/>
    </font>
    <font>
      <sz val="10"/>
      <color theme="1"/>
      <name val="Calibri"/>
      <family val="2"/>
      <charset val="238"/>
      <scheme val="minor"/>
    </font>
    <font>
      <sz val="10"/>
      <name val="Calibri"/>
      <family val="2"/>
      <scheme val="minor"/>
    </font>
    <font>
      <sz val="10"/>
      <color rgb="FF000000"/>
      <name val="Calibri"/>
      <family val="2"/>
      <charset val="238"/>
    </font>
    <font>
      <sz val="10"/>
      <color rgb="FF000000"/>
      <name val="Calibri"/>
      <family val="2"/>
      <charset val="238"/>
    </font>
    <font>
      <i/>
      <sz val="10"/>
      <color rgb="FF000000"/>
      <name val="Calibri"/>
      <family val="2"/>
      <charset val="238"/>
    </font>
    <font>
      <sz val="10"/>
      <color rgb="FF000000"/>
      <name val="Calibri"/>
      <family val="2"/>
      <charset val="238"/>
      <scheme val="minor"/>
    </font>
    <font>
      <sz val="10"/>
      <color rgb="FF000000"/>
      <name val="Calibri"/>
      <family val="2"/>
      <scheme val="minor"/>
    </font>
    <font>
      <sz val="10"/>
      <color rgb="FF000000"/>
      <name val="Calibri"/>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theme="1"/>
      <name val="Calibri"/>
      <family val="2"/>
      <scheme val="minor"/>
    </font>
    <font>
      <b/>
      <sz val="12"/>
      <color theme="1"/>
      <name val="Calibri"/>
      <family val="2"/>
      <scheme val="minor"/>
    </font>
    <font>
      <b/>
      <sz val="12"/>
      <color theme="0"/>
      <name val="Calibri"/>
      <family val="2"/>
      <scheme val="minor"/>
    </font>
    <font>
      <sz val="10"/>
      <color theme="1"/>
      <name val="Calibri"/>
      <family val="2"/>
      <charset val="238"/>
    </font>
    <font>
      <i/>
      <sz val="10"/>
      <color theme="1"/>
      <name val="Calibri"/>
      <family val="2"/>
      <charset val="238"/>
    </font>
    <font>
      <sz val="10"/>
      <color theme="1"/>
      <name val="Calibri"/>
      <family val="2"/>
    </font>
    <font>
      <sz val="11"/>
      <color theme="1"/>
      <name val="Calibri"/>
      <family val="2"/>
      <charset val="238"/>
      <scheme val="minor"/>
    </font>
    <font>
      <i/>
      <sz val="10"/>
      <name val="Calibri"/>
      <family val="2"/>
      <charset val="238"/>
      <scheme val="minor"/>
    </font>
    <font>
      <sz val="11"/>
      <name val="Calibri"/>
      <family val="2"/>
      <charset val="238"/>
      <scheme val="minor"/>
    </font>
    <font>
      <sz val="10"/>
      <color rgb="FF000000"/>
      <name val="Calibri"/>
      <family val="2"/>
      <charset val="1"/>
    </font>
    <font>
      <b/>
      <u/>
      <sz val="11"/>
      <color rgb="FF000000"/>
      <name val="Tahoma"/>
      <family val="2"/>
      <charset val="238"/>
    </font>
    <font>
      <sz val="9"/>
      <color rgb="FF002060"/>
      <name val="Arial"/>
      <family val="2"/>
      <charset val="238"/>
    </font>
    <font>
      <sz val="16"/>
      <color rgb="FFFF0000"/>
      <name val="Calibri"/>
      <family val="2"/>
      <scheme val="minor"/>
    </font>
    <font>
      <i/>
      <sz val="10"/>
      <color theme="1"/>
      <name val="Calibri"/>
      <family val="2"/>
    </font>
  </fonts>
  <fills count="38">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D9E1F2"/>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6DCE4"/>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FFE699"/>
        <bgColor indexed="64"/>
      </patternFill>
    </fill>
    <fill>
      <patternFill patternType="solid">
        <fgColor rgb="FFFFF2CC"/>
        <bgColor indexed="64"/>
      </patternFill>
    </fill>
    <fill>
      <patternFill patternType="solid">
        <fgColor rgb="FFF2F2F2"/>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D6DCE4"/>
        <bgColor rgb="FF000000"/>
      </patternFill>
    </fill>
    <fill>
      <patternFill patternType="solid">
        <fgColor rgb="FFFFF2CC"/>
        <bgColor rgb="FF000000"/>
      </patternFill>
    </fill>
    <fill>
      <patternFill patternType="solid">
        <fgColor rgb="FFFCE4D6"/>
        <bgColor rgb="FF000000"/>
      </patternFill>
    </fill>
    <fill>
      <patternFill patternType="solid">
        <fgColor rgb="FFD9E1F2"/>
        <bgColor rgb="FF000000"/>
      </patternFill>
    </fill>
    <fill>
      <patternFill patternType="solid">
        <fgColor rgb="FFF8CBAD"/>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7" tint="0.79998168889431442"/>
        <bgColor rgb="FFFBE5D6"/>
      </patternFill>
    </fill>
    <fill>
      <patternFill patternType="solid">
        <fgColor theme="4" tint="0.79998168889431442"/>
        <bgColor rgb="FF000000"/>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28" fillId="0" borderId="0" applyFont="0" applyFill="0" applyBorder="0" applyAlignment="0" applyProtection="0"/>
    <xf numFmtId="44" fontId="28" fillId="0" borderId="0" applyFont="0" applyFill="0" applyBorder="0" applyAlignment="0" applyProtection="0"/>
  </cellStyleXfs>
  <cellXfs count="532">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vertical="center"/>
    </xf>
    <xf numFmtId="0" fontId="2" fillId="6" borderId="1" xfId="0" applyFont="1" applyFill="1" applyBorder="1" applyAlignment="1">
      <alignment horizontal="left" vertical="top"/>
    </xf>
    <xf numFmtId="166" fontId="2" fillId="6" borderId="1" xfId="0" applyNumberFormat="1" applyFont="1" applyFill="1" applyBorder="1" applyAlignment="1">
      <alignment horizontal="left" vertical="top"/>
    </xf>
    <xf numFmtId="165" fontId="2" fillId="6" borderId="1" xfId="0" applyNumberFormat="1" applyFont="1" applyFill="1" applyBorder="1" applyAlignment="1">
      <alignment horizontal="left" vertical="top"/>
    </xf>
    <xf numFmtId="44" fontId="2" fillId="6" borderId="1" xfId="0" applyNumberFormat="1" applyFont="1" applyFill="1" applyBorder="1" applyAlignment="1">
      <alignment horizontal="left" vertical="top"/>
    </xf>
    <xf numFmtId="0" fontId="11" fillId="8" borderId="1" xfId="0" applyFont="1" applyFill="1" applyBorder="1" applyAlignment="1">
      <alignment horizontal="left" vertical="top" wrapText="1"/>
    </xf>
    <xf numFmtId="0" fontId="2" fillId="8" borderId="1" xfId="0" quotePrefix="1" applyFont="1" applyFill="1" applyBorder="1" applyAlignment="1">
      <alignment horizontal="left" vertical="top" wrapText="1"/>
    </xf>
    <xf numFmtId="0" fontId="10"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16" fillId="9" borderId="1" xfId="0" applyFont="1" applyFill="1" applyBorder="1" applyAlignment="1">
      <alignment horizontal="left" vertical="top" wrapText="1"/>
    </xf>
    <xf numFmtId="0" fontId="11" fillId="10" borderId="1" xfId="0" applyFont="1" applyFill="1" applyBorder="1" applyAlignment="1">
      <alignment vertical="top" wrapText="1"/>
    </xf>
    <xf numFmtId="0" fontId="16" fillId="11" borderId="1" xfId="0" applyFont="1" applyFill="1" applyBorder="1" applyAlignment="1">
      <alignment horizontal="left" vertical="top" wrapText="1"/>
    </xf>
    <xf numFmtId="0" fontId="2" fillId="2" borderId="1" xfId="0" applyFont="1" applyFill="1" applyBorder="1" applyAlignment="1">
      <alignment horizontal="left" vertical="top"/>
    </xf>
    <xf numFmtId="165" fontId="2" fillId="2" borderId="1" xfId="0" applyNumberFormat="1" applyFont="1" applyFill="1" applyBorder="1" applyAlignment="1">
      <alignment horizontal="left" vertical="top"/>
    </xf>
    <xf numFmtId="0" fontId="1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44" fontId="2" fillId="2" borderId="1" xfId="0" applyNumberFormat="1" applyFont="1" applyFill="1" applyBorder="1" applyAlignment="1">
      <alignment horizontal="left" vertical="top"/>
    </xf>
    <xf numFmtId="0" fontId="10" fillId="2" borderId="1" xfId="0" applyFont="1" applyFill="1" applyBorder="1" applyAlignment="1">
      <alignment vertical="top" wrapText="1"/>
    </xf>
    <xf numFmtId="0" fontId="11" fillId="2" borderId="1" xfId="0" quotePrefix="1" applyFont="1" applyFill="1" applyBorder="1" applyAlignment="1">
      <alignment horizontal="left" vertical="top" wrapText="1"/>
    </xf>
    <xf numFmtId="166" fontId="2" fillId="2" borderId="1" xfId="0" applyNumberFormat="1" applyFont="1" applyFill="1" applyBorder="1" applyAlignment="1">
      <alignment horizontal="left" vertical="top"/>
    </xf>
    <xf numFmtId="0" fontId="2" fillId="14" borderId="1" xfId="0" applyFont="1" applyFill="1" applyBorder="1" applyAlignment="1">
      <alignment horizontal="left" vertical="top"/>
    </xf>
    <xf numFmtId="0" fontId="11" fillId="14" borderId="1" xfId="0" applyFont="1" applyFill="1" applyBorder="1" applyAlignment="1">
      <alignment vertical="top" wrapText="1"/>
    </xf>
    <xf numFmtId="0" fontId="2" fillId="14" borderId="1" xfId="0" applyFont="1" applyFill="1" applyBorder="1" applyAlignment="1">
      <alignment vertical="top" wrapText="1"/>
    </xf>
    <xf numFmtId="0" fontId="2" fillId="6" borderId="1" xfId="0" applyFont="1" applyFill="1" applyBorder="1" applyAlignment="1">
      <alignment horizontal="left" vertical="top" wrapText="1"/>
    </xf>
    <xf numFmtId="0" fontId="0" fillId="0" borderId="0" xfId="0" applyAlignment="1">
      <alignment wrapText="1"/>
    </xf>
    <xf numFmtId="0" fontId="21" fillId="0" borderId="0" xfId="0" applyFont="1" applyAlignment="1">
      <alignment vertical="center"/>
    </xf>
    <xf numFmtId="0" fontId="0" fillId="0" borderId="11" xfId="0" pivotButton="1" applyBorder="1" applyAlignment="1">
      <alignment horizontal="center" vertical="center"/>
    </xf>
    <xf numFmtId="0" fontId="0" fillId="0" borderId="1" xfId="0" applyBorder="1" applyAlignment="1">
      <alignment horizontal="center" vertical="center" wrapText="1"/>
    </xf>
    <xf numFmtId="165" fontId="0" fillId="0" borderId="0" xfId="0" applyNumberFormat="1" applyAlignment="1">
      <alignment vertical="center"/>
    </xf>
    <xf numFmtId="167" fontId="0" fillId="17" borderId="6" xfId="0" applyNumberFormat="1" applyFill="1" applyBorder="1" applyAlignment="1">
      <alignment vertical="center"/>
    </xf>
    <xf numFmtId="0" fontId="0" fillId="0" borderId="0" xfId="0" applyAlignment="1">
      <alignment vertical="center"/>
    </xf>
    <xf numFmtId="0" fontId="0" fillId="0" borderId="4" xfId="0" applyBorder="1" applyAlignment="1">
      <alignment horizontal="left" vertical="center"/>
    </xf>
    <xf numFmtId="167" fontId="0" fillId="17" borderId="7" xfId="0" applyNumberFormat="1" applyFill="1" applyBorder="1" applyAlignment="1">
      <alignment vertical="center"/>
    </xf>
    <xf numFmtId="0" fontId="0" fillId="0" borderId="1" xfId="0" applyBorder="1" applyAlignment="1">
      <alignment horizontal="left" vertical="center"/>
    </xf>
    <xf numFmtId="0" fontId="0" fillId="0" borderId="0" xfId="0" applyAlignment="1">
      <alignment horizontal="left"/>
    </xf>
    <xf numFmtId="165" fontId="0" fillId="0" borderId="0" xfId="0" applyNumberFormat="1"/>
    <xf numFmtId="167" fontId="0" fillId="0" borderId="3" xfId="0" applyNumberFormat="1" applyBorder="1" applyAlignment="1">
      <alignment vertical="center"/>
    </xf>
    <xf numFmtId="167" fontId="0" fillId="0" borderId="4" xfId="0" applyNumberFormat="1" applyBorder="1" applyAlignment="1">
      <alignment vertical="center"/>
    </xf>
    <xf numFmtId="0" fontId="13" fillId="14" borderId="1" xfId="0" applyFont="1" applyFill="1" applyBorder="1" applyAlignment="1">
      <alignment vertical="top" wrapText="1"/>
    </xf>
    <xf numFmtId="0" fontId="2" fillId="8" borderId="1" xfId="0" applyFont="1" applyFill="1" applyBorder="1" applyAlignment="1">
      <alignment horizontal="left" vertical="top" wrapText="1"/>
    </xf>
    <xf numFmtId="0" fontId="2" fillId="0" borderId="0" xfId="0" applyFont="1" applyAlignment="1">
      <alignment wrapText="1"/>
    </xf>
    <xf numFmtId="0" fontId="11" fillId="9" borderId="16" xfId="0" applyFont="1" applyFill="1" applyBorder="1" applyAlignment="1">
      <alignment horizontal="left" vertical="top" wrapText="1"/>
    </xf>
    <xf numFmtId="0" fontId="22" fillId="0" borderId="0" xfId="0" applyFont="1" applyAlignment="1">
      <alignment horizontal="center" vertical="center"/>
    </xf>
    <xf numFmtId="0" fontId="11" fillId="10" borderId="16" xfId="0" applyFont="1" applyFill="1" applyBorder="1" applyAlignment="1">
      <alignment vertical="top" wrapText="1"/>
    </xf>
    <xf numFmtId="0" fontId="2" fillId="14" borderId="1" xfId="0" applyFont="1" applyFill="1" applyBorder="1" applyAlignment="1">
      <alignment horizontal="left" vertical="top" wrapText="1"/>
    </xf>
    <xf numFmtId="165" fontId="2" fillId="10" borderId="1" xfId="0" applyNumberFormat="1" applyFont="1" applyFill="1" applyBorder="1" applyAlignment="1">
      <alignment horizontal="left" vertical="top"/>
    </xf>
    <xf numFmtId="0" fontId="27" fillId="2"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11" fillId="11" borderId="1" xfId="0" applyFont="1" applyFill="1" applyBorder="1" applyAlignment="1">
      <alignment vertical="top" wrapText="1"/>
    </xf>
    <xf numFmtId="0" fontId="6"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0" borderId="11" xfId="0" applyBorder="1" applyAlignment="1">
      <alignment horizontal="left"/>
    </xf>
    <xf numFmtId="168" fontId="0" fillId="0" borderId="0" xfId="0" applyNumberFormat="1" applyAlignment="1">
      <alignment vertical="center"/>
    </xf>
    <xf numFmtId="0" fontId="0" fillId="0" borderId="10" xfId="0" pivotButton="1" applyBorder="1" applyAlignment="1">
      <alignment vertical="center"/>
    </xf>
    <xf numFmtId="0" fontId="19" fillId="16" borderId="1" xfId="0" applyFont="1" applyFill="1" applyBorder="1" applyAlignment="1">
      <alignment horizontal="center" vertical="center" wrapText="1"/>
    </xf>
    <xf numFmtId="169" fontId="0" fillId="0" borderId="0" xfId="1" applyNumberFormat="1" applyFont="1" applyAlignment="1">
      <alignment vertical="center"/>
    </xf>
    <xf numFmtId="0" fontId="16" fillId="22" borderId="1" xfId="0" applyFont="1" applyFill="1" applyBorder="1" applyAlignment="1">
      <alignment vertical="top" wrapText="1"/>
    </xf>
    <xf numFmtId="0" fontId="0" fillId="0" borderId="1" xfId="0" applyBorder="1" applyAlignment="1">
      <alignment horizontal="left"/>
    </xf>
    <xf numFmtId="0" fontId="0" fillId="0" borderId="1" xfId="0" pivotButton="1" applyBorder="1" applyAlignment="1">
      <alignment vertical="center"/>
    </xf>
    <xf numFmtId="0" fontId="16" fillId="20" borderId="1" xfId="0" applyFont="1" applyFill="1" applyBorder="1" applyAlignment="1">
      <alignment horizontal="left" vertical="top" wrapText="1"/>
    </xf>
    <xf numFmtId="0" fontId="16" fillId="20" borderId="1" xfId="0" applyFont="1" applyFill="1" applyBorder="1" applyAlignment="1">
      <alignment vertical="top" wrapText="1"/>
    </xf>
    <xf numFmtId="0" fontId="11" fillId="10" borderId="1" xfId="0" applyFont="1" applyFill="1" applyBorder="1" applyAlignment="1">
      <alignment horizontal="left" vertical="top" wrapText="1"/>
    </xf>
    <xf numFmtId="0" fontId="13" fillId="19" borderId="1" xfId="0" applyFont="1" applyFill="1" applyBorder="1" applyAlignment="1">
      <alignment vertical="top" wrapText="1"/>
    </xf>
    <xf numFmtId="0" fontId="16" fillId="19" borderId="1" xfId="0" applyFont="1" applyFill="1" applyBorder="1" applyAlignment="1">
      <alignment horizontal="left" vertical="top" wrapText="1"/>
    </xf>
    <xf numFmtId="0" fontId="2" fillId="19" borderId="14" xfId="0" applyFont="1" applyFill="1" applyBorder="1" applyAlignment="1">
      <alignment horizontal="left" vertical="top" wrapText="1"/>
    </xf>
    <xf numFmtId="0" fontId="2" fillId="10" borderId="1" xfId="0" applyFont="1" applyFill="1" applyBorder="1" applyAlignment="1">
      <alignment horizontal="left" vertical="top" wrapText="1"/>
    </xf>
    <xf numFmtId="0" fontId="25" fillId="5" borderId="19" xfId="0" applyFont="1" applyFill="1" applyBorder="1" applyAlignment="1">
      <alignment vertical="top" wrapText="1"/>
    </xf>
    <xf numFmtId="0" fontId="25" fillId="2" borderId="19" xfId="0" applyFont="1" applyFill="1" applyBorder="1" applyAlignment="1">
      <alignment vertical="top" wrapText="1"/>
    </xf>
    <xf numFmtId="0" fontId="25" fillId="7" borderId="19" xfId="0" applyFont="1" applyFill="1" applyBorder="1" applyAlignment="1">
      <alignment horizontal="left" vertical="top" wrapText="1"/>
    </xf>
    <xf numFmtId="0" fontId="25" fillId="8" borderId="19" xfId="0" applyFont="1" applyFill="1" applyBorder="1" applyAlignment="1">
      <alignment vertical="top" wrapText="1"/>
    </xf>
    <xf numFmtId="0" fontId="25" fillId="9" borderId="19" xfId="0" applyFont="1" applyFill="1" applyBorder="1" applyAlignment="1">
      <alignment vertical="top" wrapText="1"/>
    </xf>
    <xf numFmtId="0" fontId="25" fillId="11" borderId="19" xfId="0" applyFont="1" applyFill="1" applyBorder="1" applyAlignment="1">
      <alignment vertical="top" wrapText="1"/>
    </xf>
    <xf numFmtId="0" fontId="25" fillId="14" borderId="19" xfId="0" applyFont="1" applyFill="1" applyBorder="1" applyAlignment="1">
      <alignment vertical="top" wrapText="1"/>
    </xf>
    <xf numFmtId="0" fontId="25" fillId="9" borderId="22" xfId="0" applyFont="1" applyFill="1" applyBorder="1" applyAlignment="1">
      <alignment vertical="top" wrapText="1"/>
    </xf>
    <xf numFmtId="0" fontId="25" fillId="9" borderId="20" xfId="0" applyFont="1" applyFill="1" applyBorder="1" applyAlignment="1">
      <alignment vertical="top" wrapText="1"/>
    </xf>
    <xf numFmtId="167" fontId="30" fillId="17" borderId="6" xfId="0" applyNumberFormat="1" applyFont="1" applyFill="1" applyBorder="1" applyAlignment="1">
      <alignment vertical="center"/>
    </xf>
    <xf numFmtId="0" fontId="25" fillId="10" borderId="20" xfId="0" applyFont="1" applyFill="1" applyBorder="1" applyAlignment="1">
      <alignment vertical="top" wrapText="1"/>
    </xf>
    <xf numFmtId="0" fontId="25" fillId="11" borderId="20" xfId="0" applyFont="1" applyFill="1" applyBorder="1" applyAlignment="1">
      <alignment vertical="top" wrapText="1"/>
    </xf>
    <xf numFmtId="0" fontId="25" fillId="19" borderId="20" xfId="0" applyFont="1" applyFill="1" applyBorder="1" applyAlignment="1">
      <alignment vertical="top" wrapText="1"/>
    </xf>
    <xf numFmtId="0" fontId="19" fillId="16" borderId="9" xfId="0" applyFont="1" applyFill="1" applyBorder="1" applyAlignment="1">
      <alignment horizontal="center" vertical="center" wrapText="1"/>
    </xf>
    <xf numFmtId="0" fontId="11" fillId="11" borderId="1" xfId="0" applyFont="1" applyFill="1" applyBorder="1" applyAlignment="1">
      <alignment horizontal="left" vertical="top" wrapText="1"/>
    </xf>
    <xf numFmtId="0" fontId="16" fillId="23" borderId="1" xfId="0" applyFont="1" applyFill="1" applyBorder="1" applyAlignment="1">
      <alignment horizontal="left" vertical="top" wrapText="1"/>
    </xf>
    <xf numFmtId="0" fontId="11" fillId="24" borderId="1" xfId="0" applyFont="1" applyFill="1" applyBorder="1" applyAlignment="1">
      <alignment horizontal="left" vertical="top" wrapText="1"/>
    </xf>
    <xf numFmtId="0" fontId="16" fillId="21" borderId="1" xfId="0" applyFont="1" applyFill="1" applyBorder="1" applyAlignment="1">
      <alignment vertical="top" wrapText="1"/>
    </xf>
    <xf numFmtId="0" fontId="16" fillId="24" borderId="1" xfId="0" applyFont="1" applyFill="1" applyBorder="1" applyAlignment="1">
      <alignment horizontal="left" vertical="top" wrapText="1"/>
    </xf>
    <xf numFmtId="164" fontId="2" fillId="2" borderId="1" xfId="0" applyNumberFormat="1" applyFont="1" applyFill="1" applyBorder="1" applyAlignment="1">
      <alignment horizontal="left" vertical="top"/>
    </xf>
    <xf numFmtId="0" fontId="1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17" fontId="2" fillId="6" borderId="1" xfId="0" quotePrefix="1" applyNumberFormat="1" applyFont="1" applyFill="1" applyBorder="1" applyAlignment="1">
      <alignment horizontal="left" vertical="top" wrapText="1"/>
    </xf>
    <xf numFmtId="0" fontId="11" fillId="8" borderId="1" xfId="0" applyFont="1" applyFill="1" applyBorder="1" applyAlignment="1">
      <alignment vertical="top" wrapText="1"/>
    </xf>
    <xf numFmtId="49" fontId="11" fillId="9" borderId="1" xfId="0" applyNumberFormat="1" applyFont="1" applyFill="1" applyBorder="1" applyAlignment="1">
      <alignment horizontal="left" vertical="top" wrapText="1"/>
    </xf>
    <xf numFmtId="0" fontId="13" fillId="9" borderId="1" xfId="0" applyFont="1" applyFill="1" applyBorder="1" applyAlignment="1">
      <alignment horizontal="left" vertical="top" wrapText="1"/>
    </xf>
    <xf numFmtId="44" fontId="2" fillId="10" borderId="1" xfId="0" applyNumberFormat="1" applyFont="1" applyFill="1" applyBorder="1" applyAlignment="1">
      <alignment vertical="top"/>
    </xf>
    <xf numFmtId="0" fontId="2" fillId="19" borderId="1" xfId="0" applyFont="1" applyFill="1" applyBorder="1" applyAlignment="1">
      <alignment horizontal="left" vertical="top" wrapText="1"/>
    </xf>
    <xf numFmtId="44" fontId="2" fillId="19" borderId="1" xfId="0" applyNumberFormat="1" applyFont="1" applyFill="1" applyBorder="1" applyAlignment="1">
      <alignment vertical="top"/>
    </xf>
    <xf numFmtId="165" fontId="2" fillId="19" borderId="1" xfId="0" applyNumberFormat="1" applyFont="1" applyFill="1" applyBorder="1" applyAlignment="1">
      <alignment horizontal="left" vertical="top"/>
    </xf>
    <xf numFmtId="0" fontId="25" fillId="10" borderId="19" xfId="0" applyFont="1" applyFill="1" applyBorder="1" applyAlignment="1">
      <alignment vertical="top" wrapText="1"/>
    </xf>
    <xf numFmtId="0" fontId="25" fillId="19" borderId="19" xfId="0" applyFont="1" applyFill="1" applyBorder="1" applyAlignment="1">
      <alignment vertical="top" wrapText="1"/>
    </xf>
    <xf numFmtId="0" fontId="25" fillId="5" borderId="20" xfId="0" applyFont="1" applyFill="1" applyBorder="1" applyAlignment="1">
      <alignment vertical="top" wrapText="1"/>
    </xf>
    <xf numFmtId="0" fontId="2" fillId="8" borderId="14" xfId="0" applyFont="1" applyFill="1" applyBorder="1" applyAlignment="1">
      <alignment horizontal="left" vertical="top" wrapText="1"/>
    </xf>
    <xf numFmtId="0" fontId="11" fillId="8" borderId="14" xfId="0" applyFont="1" applyFill="1" applyBorder="1" applyAlignment="1">
      <alignment horizontal="left" vertical="top" wrapText="1"/>
    </xf>
    <xf numFmtId="0" fontId="25" fillId="8" borderId="22" xfId="0" applyFont="1" applyFill="1" applyBorder="1" applyAlignment="1">
      <alignment vertical="top" wrapText="1"/>
    </xf>
    <xf numFmtId="0" fontId="11" fillId="8" borderId="16" xfId="0" applyFont="1" applyFill="1" applyBorder="1" applyAlignment="1">
      <alignment horizontal="left" vertical="top" wrapText="1"/>
    </xf>
    <xf numFmtId="0" fontId="2" fillId="8" borderId="16" xfId="0" applyFont="1" applyFill="1" applyBorder="1" applyAlignment="1">
      <alignment horizontal="left" vertical="top" wrapText="1"/>
    </xf>
    <xf numFmtId="0" fontId="25" fillId="8" borderId="20" xfId="0" applyFont="1" applyFill="1" applyBorder="1" applyAlignment="1">
      <alignment vertical="top" wrapText="1"/>
    </xf>
    <xf numFmtId="0" fontId="11" fillId="9" borderId="14" xfId="0" applyFont="1" applyFill="1" applyBorder="1" applyAlignment="1">
      <alignment horizontal="left" vertical="top" wrapText="1"/>
    </xf>
    <xf numFmtId="0" fontId="2" fillId="9" borderId="14" xfId="0" applyFont="1" applyFill="1" applyBorder="1" applyAlignment="1">
      <alignment horizontal="left" vertical="top" wrapText="1"/>
    </xf>
    <xf numFmtId="0" fontId="11" fillId="9" borderId="16" xfId="0" quotePrefix="1" applyFont="1" applyFill="1" applyBorder="1" applyAlignment="1">
      <alignment vertical="top" wrapText="1"/>
    </xf>
    <xf numFmtId="0" fontId="25" fillId="9" borderId="14" xfId="0" applyFont="1" applyFill="1" applyBorder="1" applyAlignment="1">
      <alignment horizontal="left" vertical="top" wrapText="1"/>
    </xf>
    <xf numFmtId="0" fontId="2" fillId="10" borderId="14" xfId="0" applyFont="1" applyFill="1" applyBorder="1" applyAlignment="1">
      <alignment horizontal="left" vertical="top" wrapText="1"/>
    </xf>
    <xf numFmtId="0" fontId="11" fillId="10" borderId="14" xfId="0" applyFont="1" applyFill="1" applyBorder="1" applyAlignment="1">
      <alignment horizontal="left" vertical="top" wrapText="1"/>
    </xf>
    <xf numFmtId="0" fontId="25" fillId="10" borderId="22" xfId="0" applyFont="1" applyFill="1" applyBorder="1" applyAlignment="1">
      <alignment vertical="top" wrapText="1"/>
    </xf>
    <xf numFmtId="0" fontId="2" fillId="10" borderId="16" xfId="0" applyFont="1" applyFill="1" applyBorder="1" applyAlignment="1">
      <alignment vertical="top"/>
    </xf>
    <xf numFmtId="0" fontId="11" fillId="11" borderId="14" xfId="0" applyFont="1" applyFill="1" applyBorder="1" applyAlignment="1">
      <alignment horizontal="left" vertical="top" wrapText="1"/>
    </xf>
    <xf numFmtId="0" fontId="11" fillId="11" borderId="14" xfId="0" applyFont="1" applyFill="1" applyBorder="1" applyAlignment="1">
      <alignment vertical="top" wrapText="1"/>
    </xf>
    <xf numFmtId="0" fontId="25" fillId="11" borderId="22" xfId="0" applyFont="1" applyFill="1" applyBorder="1" applyAlignment="1">
      <alignment vertical="top" wrapText="1"/>
    </xf>
    <xf numFmtId="0" fontId="11" fillId="11" borderId="16" xfId="0" applyFont="1" applyFill="1" applyBorder="1" applyAlignment="1">
      <alignment horizontal="left" vertical="top" wrapText="1"/>
    </xf>
    <xf numFmtId="0" fontId="16" fillId="11" borderId="16" xfId="0" applyFont="1" applyFill="1" applyBorder="1" applyAlignment="1">
      <alignment horizontal="left" vertical="top" wrapText="1"/>
    </xf>
    <xf numFmtId="0" fontId="13" fillId="19" borderId="14" xfId="0" applyFont="1" applyFill="1" applyBorder="1" applyAlignment="1">
      <alignment vertical="top" wrapText="1"/>
    </xf>
    <xf numFmtId="0" fontId="2" fillId="19" borderId="14" xfId="0" applyFont="1" applyFill="1" applyBorder="1" applyAlignment="1">
      <alignment vertical="top" wrapText="1"/>
    </xf>
    <xf numFmtId="44" fontId="2" fillId="19" borderId="14" xfId="0" applyNumberFormat="1" applyFont="1" applyFill="1" applyBorder="1" applyAlignment="1">
      <alignment vertical="top"/>
    </xf>
    <xf numFmtId="165" fontId="2" fillId="19" borderId="14" xfId="0" applyNumberFormat="1" applyFont="1" applyFill="1" applyBorder="1" applyAlignment="1">
      <alignment horizontal="left" vertical="top"/>
    </xf>
    <xf numFmtId="0" fontId="25" fillId="19" borderId="22" xfId="0" applyFont="1" applyFill="1" applyBorder="1" applyAlignment="1">
      <alignment vertical="top" wrapText="1"/>
    </xf>
    <xf numFmtId="0" fontId="13" fillId="19" borderId="16" xfId="0" applyFont="1" applyFill="1" applyBorder="1" applyAlignment="1">
      <alignment vertical="top" wrapText="1"/>
    </xf>
    <xf numFmtId="0" fontId="25" fillId="14" borderId="22" xfId="0" applyFont="1" applyFill="1" applyBorder="1" applyAlignment="1">
      <alignment vertical="top" wrapText="1"/>
    </xf>
    <xf numFmtId="44" fontId="2" fillId="0" borderId="0" xfId="0" applyNumberFormat="1" applyFont="1"/>
    <xf numFmtId="165" fontId="2" fillId="0" borderId="0" xfId="0" applyNumberFormat="1" applyFont="1"/>
    <xf numFmtId="0" fontId="2" fillId="0" borderId="0" xfId="0" applyFont="1" applyAlignment="1">
      <alignment horizontal="center"/>
    </xf>
    <xf numFmtId="0" fontId="2" fillId="14" borderId="14" xfId="0" applyFont="1" applyFill="1" applyBorder="1" applyAlignment="1">
      <alignment vertical="top" wrapText="1"/>
    </xf>
    <xf numFmtId="0" fontId="2" fillId="21" borderId="1" xfId="0" applyFont="1" applyFill="1" applyBorder="1" applyAlignment="1">
      <alignment vertical="top" wrapText="1"/>
    </xf>
    <xf numFmtId="0" fontId="11" fillId="14" borderId="1" xfId="0" applyFont="1" applyFill="1" applyBorder="1" applyAlignment="1">
      <alignment horizontal="left" vertical="top" wrapText="1"/>
    </xf>
    <xf numFmtId="4" fontId="2" fillId="0" borderId="0" xfId="0" applyNumberFormat="1" applyFont="1" applyAlignment="1">
      <alignment wrapText="1"/>
    </xf>
    <xf numFmtId="167" fontId="2" fillId="0" borderId="0" xfId="0" applyNumberFormat="1" applyFont="1" applyAlignment="1">
      <alignment wrapText="1"/>
    </xf>
    <xf numFmtId="0" fontId="25" fillId="6" borderId="19" xfId="0" applyFont="1" applyFill="1" applyBorder="1" applyAlignment="1">
      <alignment vertical="top" wrapText="1"/>
    </xf>
    <xf numFmtId="0" fontId="25" fillId="6" borderId="20" xfId="0" applyFont="1" applyFill="1" applyBorder="1" applyAlignment="1">
      <alignment vertical="top" wrapText="1"/>
    </xf>
    <xf numFmtId="0" fontId="11" fillId="25" borderId="1" xfId="0" applyFont="1" applyFill="1" applyBorder="1" applyAlignment="1">
      <alignment vertical="top" wrapText="1"/>
    </xf>
    <xf numFmtId="44" fontId="2" fillId="0" borderId="0" xfId="2" applyFont="1"/>
    <xf numFmtId="3" fontId="32" fillId="0" borderId="0" xfId="0" applyNumberFormat="1" applyFont="1"/>
    <xf numFmtId="0" fontId="16" fillId="5" borderId="1" xfId="0" applyFont="1" applyFill="1" applyBorder="1" applyAlignment="1">
      <alignment horizontal="left" vertical="top" wrapText="1"/>
    </xf>
    <xf numFmtId="0" fontId="16" fillId="22" borderId="1" xfId="0" applyFont="1" applyFill="1" applyBorder="1" applyAlignment="1">
      <alignment horizontal="left" vertical="top" wrapText="1"/>
    </xf>
    <xf numFmtId="0" fontId="11" fillId="10" borderId="16" xfId="0" applyFont="1" applyFill="1" applyBorder="1" applyAlignment="1">
      <alignment horizontal="left" vertical="top" wrapText="1"/>
    </xf>
    <xf numFmtId="0" fontId="13" fillId="19" borderId="14" xfId="0" applyFont="1" applyFill="1" applyBorder="1" applyAlignment="1">
      <alignment horizontal="left" vertical="top" wrapText="1"/>
    </xf>
    <xf numFmtId="0" fontId="11" fillId="14" borderId="14" xfId="0" applyFont="1" applyFill="1" applyBorder="1" applyAlignment="1">
      <alignment horizontal="left" vertical="top"/>
    </xf>
    <xf numFmtId="0" fontId="11" fillId="14" borderId="1" xfId="0" applyFont="1" applyFill="1" applyBorder="1" applyAlignment="1">
      <alignment horizontal="left" vertical="top"/>
    </xf>
    <xf numFmtId="0" fontId="16" fillId="21" borderId="1" xfId="0" applyFont="1" applyFill="1" applyBorder="1" applyAlignment="1">
      <alignment horizontal="left" vertical="top" wrapText="1"/>
    </xf>
    <xf numFmtId="0" fontId="11" fillId="21" borderId="1" xfId="0" applyFont="1" applyFill="1" applyBorder="1" applyAlignment="1">
      <alignment horizontal="left" vertical="top" wrapText="1"/>
    </xf>
    <xf numFmtId="165" fontId="33" fillId="0" borderId="0" xfId="0" applyNumberFormat="1" applyFont="1"/>
    <xf numFmtId="0" fontId="34" fillId="0" borderId="0" xfId="0" applyFont="1"/>
    <xf numFmtId="0" fontId="0" fillId="0" borderId="3" xfId="0" pivotButton="1" applyBorder="1" applyAlignment="1">
      <alignment horizontal="center" vertical="center"/>
    </xf>
    <xf numFmtId="0" fontId="0" fillId="0" borderId="3" xfId="0" applyBorder="1" applyAlignment="1">
      <alignment horizontal="left" vertical="center"/>
    </xf>
    <xf numFmtId="6" fontId="0" fillId="0" borderId="1" xfId="0" applyNumberFormat="1" applyBorder="1"/>
    <xf numFmtId="8" fontId="0" fillId="0" borderId="1" xfId="0" applyNumberFormat="1" applyBorder="1"/>
    <xf numFmtId="8" fontId="0" fillId="26" borderId="1" xfId="0" applyNumberFormat="1" applyFill="1" applyBorder="1"/>
    <xf numFmtId="44" fontId="0" fillId="0" borderId="0" xfId="2" applyFont="1" applyAlignment="1">
      <alignment vertical="center"/>
    </xf>
    <xf numFmtId="167" fontId="0" fillId="0" borderId="0" xfId="0" applyNumberFormat="1"/>
    <xf numFmtId="167" fontId="0" fillId="0" borderId="1" xfId="0" applyNumberFormat="1" applyBorder="1"/>
    <xf numFmtId="167" fontId="19" fillId="0" borderId="0" xfId="0" applyNumberFormat="1" applyFont="1" applyAlignment="1">
      <alignment vertical="center"/>
    </xf>
    <xf numFmtId="3" fontId="0" fillId="0" borderId="0" xfId="0" applyNumberFormat="1"/>
    <xf numFmtId="167" fontId="0" fillId="0" borderId="2" xfId="0" applyNumberFormat="1" applyBorder="1" applyAlignment="1">
      <alignment vertical="center"/>
    </xf>
    <xf numFmtId="167" fontId="0" fillId="0" borderId="0" xfId="0" applyNumberFormat="1" applyAlignment="1">
      <alignment vertical="center"/>
    </xf>
    <xf numFmtId="167" fontId="0" fillId="0" borderId="17" xfId="0" applyNumberFormat="1" applyBorder="1" applyAlignment="1">
      <alignment vertical="center"/>
    </xf>
    <xf numFmtId="0" fontId="18" fillId="9" borderId="1" xfId="0" applyFont="1" applyFill="1" applyBorder="1" applyAlignment="1">
      <alignment horizontal="left" vertical="top" wrapText="1"/>
    </xf>
    <xf numFmtId="0" fontId="18" fillId="9" borderId="14" xfId="0" applyFont="1" applyFill="1" applyBorder="1" applyAlignment="1">
      <alignment horizontal="left" vertical="top" wrapText="1"/>
    </xf>
    <xf numFmtId="0" fontId="11" fillId="17" borderId="1" xfId="0" applyFont="1" applyFill="1" applyBorder="1" applyAlignment="1">
      <alignment horizontal="left" vertical="top" wrapText="1"/>
    </xf>
    <xf numFmtId="0" fontId="27" fillId="14" borderId="19" xfId="0" applyFont="1" applyFill="1" applyBorder="1" applyAlignment="1">
      <alignment vertical="top" wrapText="1"/>
    </xf>
    <xf numFmtId="0" fontId="2" fillId="25" borderId="1" xfId="0" applyFont="1" applyFill="1" applyBorder="1" applyAlignment="1">
      <alignment vertical="top" wrapText="1"/>
    </xf>
    <xf numFmtId="49" fontId="2" fillId="25" borderId="1" xfId="0" applyNumberFormat="1" applyFont="1" applyFill="1" applyBorder="1" applyAlignment="1">
      <alignment vertical="top" wrapText="1"/>
    </xf>
    <xf numFmtId="8" fontId="2" fillId="25" borderId="1" xfId="0" applyNumberFormat="1" applyFont="1" applyFill="1" applyBorder="1" applyAlignment="1">
      <alignment vertical="top"/>
    </xf>
    <xf numFmtId="0" fontId="17" fillId="25" borderId="1" xfId="0" applyFont="1" applyFill="1" applyBorder="1" applyAlignment="1">
      <alignment vertical="top" wrapText="1"/>
    </xf>
    <xf numFmtId="0" fontId="2" fillId="25" borderId="26" xfId="0" applyFont="1" applyFill="1" applyBorder="1" applyAlignment="1">
      <alignment horizontal="left" vertical="top"/>
    </xf>
    <xf numFmtId="0" fontId="2" fillId="25" borderId="19" xfId="0" applyFont="1" applyFill="1" applyBorder="1" applyAlignment="1">
      <alignment vertical="top"/>
    </xf>
    <xf numFmtId="0" fontId="2" fillId="25" borderId="19" xfId="0" applyFont="1" applyFill="1" applyBorder="1" applyAlignment="1">
      <alignment vertical="top" wrapText="1"/>
    </xf>
    <xf numFmtId="0" fontId="2" fillId="15" borderId="27" xfId="0" applyFont="1" applyFill="1" applyBorder="1" applyAlignment="1">
      <alignment horizontal="left" vertical="top"/>
    </xf>
    <xf numFmtId="0" fontId="11" fillId="15" borderId="16" xfId="0" applyFont="1" applyFill="1" applyBorder="1" applyAlignment="1">
      <alignment vertical="top" wrapText="1"/>
    </xf>
    <xf numFmtId="0" fontId="2" fillId="15" borderId="16" xfId="0" applyFont="1" applyFill="1" applyBorder="1" applyAlignment="1">
      <alignment vertical="top" wrapText="1"/>
    </xf>
    <xf numFmtId="49" fontId="2" fillId="15" borderId="16" xfId="0" applyNumberFormat="1" applyFont="1" applyFill="1" applyBorder="1" applyAlignment="1">
      <alignment vertical="top" wrapText="1"/>
    </xf>
    <xf numFmtId="8" fontId="2" fillId="15" borderId="16" xfId="0" applyNumberFormat="1" applyFont="1" applyFill="1" applyBorder="1" applyAlignment="1">
      <alignment vertical="top"/>
    </xf>
    <xf numFmtId="0" fontId="2" fillId="15" borderId="20" xfId="0" applyFont="1" applyFill="1" applyBorder="1" applyAlignment="1">
      <alignment vertical="top"/>
    </xf>
    <xf numFmtId="0" fontId="2" fillId="27" borderId="1" xfId="0" applyFont="1" applyFill="1" applyBorder="1" applyAlignment="1">
      <alignment horizontal="left" vertical="top" wrapText="1"/>
    </xf>
    <xf numFmtId="0" fontId="2" fillId="27" borderId="1" xfId="0" applyFont="1" applyFill="1" applyBorder="1" applyAlignment="1">
      <alignment horizontal="left" vertical="top"/>
    </xf>
    <xf numFmtId="0" fontId="2" fillId="27" borderId="1" xfId="0" applyFont="1" applyFill="1" applyBorder="1" applyAlignment="1">
      <alignment vertical="top" wrapText="1"/>
    </xf>
    <xf numFmtId="0" fontId="11" fillId="27" borderId="1" xfId="0" applyFont="1" applyFill="1" applyBorder="1" applyAlignment="1">
      <alignment horizontal="left" vertical="top" wrapText="1"/>
    </xf>
    <xf numFmtId="0" fontId="11" fillId="27" borderId="1" xfId="0" applyFont="1" applyFill="1" applyBorder="1" applyAlignment="1">
      <alignment vertical="top" wrapText="1"/>
    </xf>
    <xf numFmtId="49" fontId="2" fillId="27" borderId="1" xfId="0" applyNumberFormat="1" applyFont="1" applyFill="1" applyBorder="1" applyAlignment="1">
      <alignment vertical="top" wrapText="1"/>
    </xf>
    <xf numFmtId="49" fontId="2" fillId="27" borderId="1" xfId="0" applyNumberFormat="1" applyFont="1" applyFill="1" applyBorder="1" applyAlignment="1">
      <alignment vertical="top"/>
    </xf>
    <xf numFmtId="44" fontId="2" fillId="27" borderId="1" xfId="0" applyNumberFormat="1" applyFont="1" applyFill="1" applyBorder="1" applyAlignment="1">
      <alignment vertical="top"/>
    </xf>
    <xf numFmtId="165" fontId="2" fillId="27" borderId="1" xfId="0" applyNumberFormat="1" applyFont="1" applyFill="1" applyBorder="1" applyAlignment="1">
      <alignment horizontal="left" vertical="top"/>
    </xf>
    <xf numFmtId="0" fontId="2" fillId="27" borderId="19" xfId="0" applyFont="1" applyFill="1" applyBorder="1" applyAlignment="1">
      <alignment vertical="top" wrapText="1"/>
    </xf>
    <xf numFmtId="0" fontId="17" fillId="27" borderId="1" xfId="0" applyFont="1" applyFill="1" applyBorder="1" applyAlignment="1">
      <alignment vertical="top" wrapText="1"/>
    </xf>
    <xf numFmtId="0" fontId="17" fillId="28" borderId="1" xfId="0" applyFont="1" applyFill="1" applyBorder="1" applyAlignment="1">
      <alignment vertical="top" wrapText="1"/>
    </xf>
    <xf numFmtId="49" fontId="31" fillId="29" borderId="1" xfId="0" applyNumberFormat="1" applyFont="1" applyFill="1" applyBorder="1" applyAlignment="1">
      <alignment vertical="top" wrapText="1"/>
    </xf>
    <xf numFmtId="0" fontId="25" fillId="29" borderId="1" xfId="0" applyFont="1" applyFill="1" applyBorder="1" applyAlignment="1">
      <alignment vertical="top" wrapText="1"/>
    </xf>
    <xf numFmtId="165" fontId="17" fillId="27" borderId="1" xfId="0" applyNumberFormat="1" applyFont="1" applyFill="1" applyBorder="1" applyAlignment="1">
      <alignment horizontal="left" vertical="top"/>
    </xf>
    <xf numFmtId="0" fontId="17" fillId="27" borderId="1" xfId="0" applyFont="1" applyFill="1" applyBorder="1" applyAlignment="1">
      <alignment vertical="top"/>
    </xf>
    <xf numFmtId="49" fontId="17" fillId="27" borderId="1" xfId="0" applyNumberFormat="1" applyFont="1" applyFill="1" applyBorder="1" applyAlignment="1">
      <alignment vertical="top"/>
    </xf>
    <xf numFmtId="44" fontId="17" fillId="27" borderId="1" xfId="0" applyNumberFormat="1" applyFont="1" applyFill="1" applyBorder="1" applyAlignment="1">
      <alignment vertical="top"/>
    </xf>
    <xf numFmtId="0" fontId="6" fillId="3" borderId="26" xfId="0" applyFont="1" applyFill="1" applyBorder="1" applyAlignment="1">
      <alignment horizontal="left" vertical="center" wrapText="1"/>
    </xf>
    <xf numFmtId="0" fontId="2" fillId="27" borderId="16" xfId="0" applyFont="1" applyFill="1" applyBorder="1" applyAlignment="1">
      <alignment horizontal="left" vertical="top"/>
    </xf>
    <xf numFmtId="0" fontId="2" fillId="27" borderId="16" xfId="0" applyFont="1" applyFill="1" applyBorder="1" applyAlignment="1">
      <alignment horizontal="left" vertical="top" wrapText="1"/>
    </xf>
    <xf numFmtId="0" fontId="2" fillId="27" borderId="16" xfId="0" applyFont="1" applyFill="1" applyBorder="1" applyAlignment="1">
      <alignment vertical="top" wrapText="1"/>
    </xf>
    <xf numFmtId="0" fontId="17" fillId="27" borderId="16" xfId="0" applyFont="1" applyFill="1" applyBorder="1" applyAlignment="1">
      <alignment vertical="top" wrapText="1"/>
    </xf>
    <xf numFmtId="49" fontId="2" fillId="27" borderId="16" xfId="0" applyNumberFormat="1" applyFont="1" applyFill="1" applyBorder="1" applyAlignment="1">
      <alignment vertical="top" wrapText="1"/>
    </xf>
    <xf numFmtId="49" fontId="17" fillId="27" borderId="16" xfId="0" applyNumberFormat="1" applyFont="1" applyFill="1" applyBorder="1" applyAlignment="1">
      <alignment vertical="top"/>
    </xf>
    <xf numFmtId="44" fontId="17" fillId="27" borderId="16" xfId="0" applyNumberFormat="1" applyFont="1" applyFill="1" applyBorder="1" applyAlignment="1">
      <alignment vertical="top"/>
    </xf>
    <xf numFmtId="44" fontId="2" fillId="27" borderId="16" xfId="0" applyNumberFormat="1" applyFont="1" applyFill="1" applyBorder="1" applyAlignment="1">
      <alignment vertical="top"/>
    </xf>
    <xf numFmtId="165" fontId="17" fillId="27" borderId="16" xfId="0" applyNumberFormat="1" applyFont="1" applyFill="1" applyBorder="1" applyAlignment="1">
      <alignment horizontal="left" vertical="top"/>
    </xf>
    <xf numFmtId="0" fontId="17" fillId="27" borderId="16" xfId="0" applyFont="1" applyFill="1" applyBorder="1" applyAlignment="1">
      <alignment vertical="top"/>
    </xf>
    <xf numFmtId="0" fontId="2" fillId="27" borderId="20" xfId="0" applyFont="1" applyFill="1" applyBorder="1" applyAlignment="1">
      <alignment vertical="top" wrapText="1"/>
    </xf>
    <xf numFmtId="0" fontId="3" fillId="2" borderId="2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5" fillId="26" borderId="1" xfId="0" applyFont="1" applyFill="1" applyBorder="1" applyAlignment="1">
      <alignment horizontal="left" vertical="top" wrapText="1"/>
    </xf>
    <xf numFmtId="1" fontId="13" fillId="26"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17" fillId="26" borderId="1" xfId="0" applyFont="1" applyFill="1" applyBorder="1" applyAlignment="1">
      <alignment horizontal="left" vertical="top" wrapText="1"/>
    </xf>
    <xf numFmtId="16" fontId="2" fillId="26" borderId="1" xfId="0" quotePrefix="1" applyNumberFormat="1" applyFont="1" applyFill="1" applyBorder="1" applyAlignment="1">
      <alignment horizontal="left" vertical="top" wrapText="1"/>
    </xf>
    <xf numFmtId="164" fontId="2" fillId="26" borderId="1" xfId="0" applyNumberFormat="1" applyFont="1" applyFill="1" applyBorder="1" applyAlignment="1">
      <alignment horizontal="left" vertical="top"/>
    </xf>
    <xf numFmtId="165" fontId="2" fillId="26" borderId="1" xfId="0" applyNumberFormat="1" applyFont="1" applyFill="1" applyBorder="1" applyAlignment="1">
      <alignment horizontal="left" vertical="top"/>
    </xf>
    <xf numFmtId="0" fontId="2" fillId="26" borderId="1" xfId="0" applyFont="1" applyFill="1" applyBorder="1" applyAlignment="1">
      <alignment horizontal="left" vertical="top"/>
    </xf>
    <xf numFmtId="0" fontId="25" fillId="26" borderId="19" xfId="0" applyFont="1" applyFill="1" applyBorder="1" applyAlignment="1">
      <alignment vertical="top" wrapText="1"/>
    </xf>
    <xf numFmtId="0" fontId="13" fillId="26" borderId="1" xfId="0" applyFont="1" applyFill="1" applyBorder="1" applyAlignment="1">
      <alignment horizontal="left" vertical="top" wrapText="1"/>
    </xf>
    <xf numFmtId="0" fontId="11" fillId="26" borderId="1" xfId="0" applyFont="1" applyFill="1" applyBorder="1" applyAlignment="1">
      <alignment horizontal="left" vertical="top" wrapText="1"/>
    </xf>
    <xf numFmtId="0" fontId="2" fillId="26" borderId="1" xfId="0" quotePrefix="1" applyFont="1" applyFill="1" applyBorder="1" applyAlignment="1">
      <alignment horizontal="left" vertical="top" wrapText="1"/>
    </xf>
    <xf numFmtId="0" fontId="16" fillId="30" borderId="1" xfId="0" applyFont="1" applyFill="1" applyBorder="1" applyAlignment="1">
      <alignment horizontal="left" vertical="top" wrapText="1"/>
    </xf>
    <xf numFmtId="0" fontId="17" fillId="30" borderId="1" xfId="0" applyFont="1" applyFill="1" applyBorder="1" applyAlignment="1">
      <alignment horizontal="left" vertical="top" wrapText="1"/>
    </xf>
    <xf numFmtId="44" fontId="2" fillId="26" borderId="1" xfId="0" applyNumberFormat="1" applyFont="1" applyFill="1" applyBorder="1" applyAlignment="1">
      <alignment horizontal="left" vertical="top"/>
    </xf>
    <xf numFmtId="0" fontId="13" fillId="26" borderId="16" xfId="0" applyFont="1" applyFill="1" applyBorder="1" applyAlignment="1">
      <alignment horizontal="left" vertical="top" wrapText="1"/>
    </xf>
    <xf numFmtId="0" fontId="2" fillId="26" borderId="16" xfId="0" applyFont="1" applyFill="1" applyBorder="1" applyAlignment="1">
      <alignment horizontal="left" vertical="top" wrapText="1"/>
    </xf>
    <xf numFmtId="0" fontId="17" fillId="26" borderId="16" xfId="0" applyFont="1" applyFill="1" applyBorder="1" applyAlignment="1">
      <alignment horizontal="left" vertical="top" wrapText="1"/>
    </xf>
    <xf numFmtId="0" fontId="2" fillId="26" borderId="16" xfId="0" quotePrefix="1" applyFont="1" applyFill="1" applyBorder="1" applyAlignment="1">
      <alignment horizontal="left" vertical="top" wrapText="1"/>
    </xf>
    <xf numFmtId="164" fontId="2" fillId="26" borderId="16" xfId="0" applyNumberFormat="1" applyFont="1" applyFill="1" applyBorder="1" applyAlignment="1">
      <alignment horizontal="left" vertical="top"/>
    </xf>
    <xf numFmtId="165" fontId="2" fillId="26" borderId="16" xfId="0" applyNumberFormat="1" applyFont="1" applyFill="1" applyBorder="1" applyAlignment="1">
      <alignment horizontal="left" vertical="top"/>
    </xf>
    <xf numFmtId="0" fontId="2" fillId="26" borderId="16" xfId="0" applyFont="1" applyFill="1" applyBorder="1" applyAlignment="1">
      <alignment horizontal="left" vertical="top"/>
    </xf>
    <xf numFmtId="0" fontId="2" fillId="2" borderId="1" xfId="0" quotePrefix="1" applyFont="1" applyFill="1" applyBorder="1" applyAlignment="1">
      <alignment horizontal="left" vertical="top" wrapText="1"/>
    </xf>
    <xf numFmtId="0" fontId="10" fillId="2" borderId="1" xfId="0" applyFont="1" applyFill="1" applyBorder="1" applyAlignment="1">
      <alignment horizontal="left" vertical="top" wrapText="1"/>
    </xf>
    <xf numFmtId="0" fontId="16" fillId="31" borderId="1" xfId="0" applyFont="1" applyFill="1" applyBorder="1" applyAlignment="1">
      <alignment horizontal="left" vertical="top" wrapText="1"/>
    </xf>
    <xf numFmtId="0" fontId="11" fillId="31" borderId="1" xfId="0" applyFont="1" applyFill="1" applyBorder="1" applyAlignment="1">
      <alignment vertical="top" wrapText="1"/>
    </xf>
    <xf numFmtId="0" fontId="13" fillId="31" borderId="1" xfId="0" applyFont="1" applyFill="1" applyBorder="1" applyAlignment="1">
      <alignment horizontal="left" vertical="top" wrapText="1"/>
    </xf>
    <xf numFmtId="17" fontId="2" fillId="31" borderId="1" xfId="0" quotePrefix="1" applyNumberFormat="1" applyFont="1" applyFill="1" applyBorder="1" applyAlignment="1">
      <alignment horizontal="left" vertical="top" wrapText="1"/>
    </xf>
    <xf numFmtId="0" fontId="2" fillId="31" borderId="1" xfId="0" applyFont="1" applyFill="1" applyBorder="1" applyAlignment="1">
      <alignment horizontal="left" vertical="top" wrapText="1"/>
    </xf>
    <xf numFmtId="166" fontId="2" fillId="31" borderId="1" xfId="0" applyNumberFormat="1" applyFont="1" applyFill="1" applyBorder="1" applyAlignment="1">
      <alignment horizontal="left" vertical="top"/>
    </xf>
    <xf numFmtId="165" fontId="2" fillId="31" borderId="1" xfId="0" applyNumberFormat="1" applyFont="1" applyFill="1" applyBorder="1" applyAlignment="1">
      <alignment horizontal="left" vertical="top"/>
    </xf>
    <xf numFmtId="0" fontId="27" fillId="31" borderId="1" xfId="0" applyFont="1" applyFill="1" applyBorder="1" applyAlignment="1">
      <alignment horizontal="left" vertical="top" wrapText="1"/>
    </xf>
    <xf numFmtId="0" fontId="2" fillId="31" borderId="1" xfId="0" applyFont="1" applyFill="1" applyBorder="1" applyAlignment="1">
      <alignment vertical="top" wrapText="1"/>
    </xf>
    <xf numFmtId="0" fontId="10" fillId="31" borderId="1" xfId="0" applyFont="1" applyFill="1" applyBorder="1" applyAlignment="1">
      <alignment vertical="top" wrapText="1"/>
    </xf>
    <xf numFmtId="0" fontId="12" fillId="31" borderId="1" xfId="0" applyFont="1" applyFill="1" applyBorder="1" applyAlignment="1">
      <alignment horizontal="left" vertical="top" wrapText="1"/>
    </xf>
    <xf numFmtId="0" fontId="11" fillId="31" borderId="1" xfId="0" applyFont="1" applyFill="1" applyBorder="1" applyAlignment="1">
      <alignment horizontal="left" vertical="top" wrapText="1"/>
    </xf>
    <xf numFmtId="0" fontId="2" fillId="31" borderId="1" xfId="0" applyFont="1" applyFill="1" applyBorder="1" applyAlignment="1">
      <alignment horizontal="left" vertical="top"/>
    </xf>
    <xf numFmtId="44" fontId="2" fillId="31" borderId="1" xfId="0" applyNumberFormat="1" applyFont="1" applyFill="1" applyBorder="1" applyAlignment="1">
      <alignment horizontal="left" vertical="top"/>
    </xf>
    <xf numFmtId="0" fontId="2" fillId="17" borderId="1" xfId="0" applyFont="1" applyFill="1" applyBorder="1" applyAlignment="1">
      <alignment horizontal="left" vertical="top" wrapText="1"/>
    </xf>
    <xf numFmtId="49" fontId="11" fillId="17" borderId="1" xfId="0" quotePrefix="1" applyNumberFormat="1" applyFont="1" applyFill="1" applyBorder="1" applyAlignment="1">
      <alignment horizontal="left" vertical="top" wrapText="1"/>
    </xf>
    <xf numFmtId="44" fontId="2" fillId="17" borderId="1" xfId="0" applyNumberFormat="1" applyFont="1" applyFill="1" applyBorder="1" applyAlignment="1">
      <alignment horizontal="left" vertical="top"/>
    </xf>
    <xf numFmtId="165" fontId="2" fillId="17" borderId="1" xfId="0" applyNumberFormat="1" applyFont="1" applyFill="1" applyBorder="1" applyAlignment="1">
      <alignment horizontal="left" vertical="top"/>
    </xf>
    <xf numFmtId="0" fontId="2" fillId="17" borderId="1" xfId="0" applyFont="1" applyFill="1" applyBorder="1" applyAlignment="1">
      <alignment horizontal="left" vertical="top"/>
    </xf>
    <xf numFmtId="44" fontId="11" fillId="17" borderId="1" xfId="0" applyNumberFormat="1" applyFont="1" applyFill="1" applyBorder="1" applyAlignment="1">
      <alignment horizontal="left" vertical="top"/>
    </xf>
    <xf numFmtId="0" fontId="2" fillId="17" borderId="1" xfId="0" applyFont="1" applyFill="1" applyBorder="1" applyAlignment="1">
      <alignment vertical="top"/>
    </xf>
    <xf numFmtId="0" fontId="25" fillId="17" borderId="19" xfId="0" applyFont="1" applyFill="1" applyBorder="1" applyAlignment="1">
      <alignment horizontal="left" vertical="top" wrapText="1"/>
    </xf>
    <xf numFmtId="0" fontId="2" fillId="32" borderId="1" xfId="0" applyFont="1" applyFill="1" applyBorder="1" applyAlignment="1">
      <alignment horizontal="left" vertical="top" wrapText="1"/>
    </xf>
    <xf numFmtId="0" fontId="2" fillId="32" borderId="1" xfId="0" quotePrefix="1" applyFont="1" applyFill="1" applyBorder="1" applyAlignment="1">
      <alignment horizontal="left" vertical="top" wrapText="1"/>
    </xf>
    <xf numFmtId="44" fontId="2" fillId="32" borderId="1" xfId="0" applyNumberFormat="1" applyFont="1" applyFill="1" applyBorder="1" applyAlignment="1">
      <alignment horizontal="left" vertical="top"/>
    </xf>
    <xf numFmtId="165" fontId="2" fillId="32" borderId="1" xfId="0" applyNumberFormat="1" applyFont="1" applyFill="1" applyBorder="1" applyAlignment="1">
      <alignment horizontal="left" vertical="top"/>
    </xf>
    <xf numFmtId="0" fontId="11" fillId="32" borderId="1" xfId="0" applyFont="1" applyFill="1" applyBorder="1" applyAlignment="1">
      <alignment vertical="top" wrapText="1"/>
    </xf>
    <xf numFmtId="0" fontId="11" fillId="33" borderId="1" xfId="0" applyFont="1" applyFill="1" applyBorder="1" applyAlignment="1">
      <alignment horizontal="left" vertical="top" wrapText="1"/>
    </xf>
    <xf numFmtId="16" fontId="11" fillId="33" borderId="1" xfId="0" quotePrefix="1" applyNumberFormat="1" applyFont="1" applyFill="1" applyBorder="1" applyAlignment="1">
      <alignment horizontal="left" vertical="top" wrapText="1"/>
    </xf>
    <xf numFmtId="0" fontId="2" fillId="33" borderId="1" xfId="0" applyFont="1" applyFill="1" applyBorder="1" applyAlignment="1">
      <alignment horizontal="left" vertical="top" wrapText="1"/>
    </xf>
    <xf numFmtId="44" fontId="2" fillId="33" borderId="1" xfId="0" applyNumberFormat="1" applyFont="1" applyFill="1" applyBorder="1" applyAlignment="1">
      <alignment horizontal="left" vertical="top"/>
    </xf>
    <xf numFmtId="165" fontId="2" fillId="33" borderId="1" xfId="0" applyNumberFormat="1" applyFont="1" applyFill="1" applyBorder="1" applyAlignment="1">
      <alignment horizontal="left" vertical="top"/>
    </xf>
    <xf numFmtId="44" fontId="11" fillId="33" borderId="1" xfId="0" applyNumberFormat="1" applyFont="1" applyFill="1" applyBorder="1" applyAlignment="1">
      <alignment horizontal="left" vertical="top"/>
    </xf>
    <xf numFmtId="165" fontId="11" fillId="33" borderId="1" xfId="0" applyNumberFormat="1" applyFont="1" applyFill="1" applyBorder="1" applyAlignment="1">
      <alignment horizontal="left" vertical="top"/>
    </xf>
    <xf numFmtId="0" fontId="2" fillId="33" borderId="1" xfId="0" applyFont="1" applyFill="1" applyBorder="1" applyAlignment="1">
      <alignment horizontal="left" vertical="top"/>
    </xf>
    <xf numFmtId="0" fontId="16" fillId="34" borderId="1" xfId="0" applyFont="1" applyFill="1" applyBorder="1" applyAlignment="1">
      <alignment vertical="top" wrapText="1"/>
    </xf>
    <xf numFmtId="0" fontId="11" fillId="33" borderId="1" xfId="0" applyFont="1" applyFill="1" applyBorder="1" applyAlignment="1">
      <alignment horizontal="left" vertical="top"/>
    </xf>
    <xf numFmtId="8" fontId="11" fillId="33" borderId="1" xfId="0" applyNumberFormat="1" applyFont="1" applyFill="1" applyBorder="1" applyAlignment="1">
      <alignment horizontal="left" vertical="top"/>
    </xf>
    <xf numFmtId="0" fontId="13" fillId="35" borderId="1" xfId="0" applyFont="1" applyFill="1" applyBorder="1" applyAlignment="1">
      <alignment horizontal="left" vertical="top" wrapText="1"/>
    </xf>
    <xf numFmtId="49" fontId="2" fillId="35" borderId="1" xfId="0" applyNumberFormat="1" applyFont="1" applyFill="1" applyBorder="1" applyAlignment="1">
      <alignment horizontal="left" vertical="top" wrapText="1"/>
    </xf>
    <xf numFmtId="0" fontId="2" fillId="35" borderId="1" xfId="0" applyFont="1" applyFill="1" applyBorder="1" applyAlignment="1">
      <alignment horizontal="left" vertical="top" wrapText="1"/>
    </xf>
    <xf numFmtId="44" fontId="2" fillId="35" borderId="1" xfId="0" applyNumberFormat="1" applyFont="1" applyFill="1" applyBorder="1" applyAlignment="1">
      <alignment horizontal="left" vertical="top"/>
    </xf>
    <xf numFmtId="165" fontId="2" fillId="35" borderId="1" xfId="0" applyNumberFormat="1" applyFont="1" applyFill="1" applyBorder="1" applyAlignment="1">
      <alignment horizontal="left" vertical="top"/>
    </xf>
    <xf numFmtId="8" fontId="17" fillId="36" borderId="1" xfId="0" applyNumberFormat="1" applyFont="1" applyFill="1" applyBorder="1" applyAlignment="1">
      <alignment vertical="top"/>
    </xf>
    <xf numFmtId="0" fontId="11" fillId="35" borderId="1" xfId="0" applyFont="1" applyFill="1" applyBorder="1" applyAlignment="1">
      <alignment vertical="top" wrapText="1"/>
    </xf>
    <xf numFmtId="0" fontId="16" fillId="36" borderId="1" xfId="0" applyFont="1" applyFill="1" applyBorder="1" applyAlignment="1">
      <alignment vertical="top" wrapText="1"/>
    </xf>
    <xf numFmtId="0" fontId="16" fillId="35" borderId="1" xfId="0" applyFont="1" applyFill="1" applyBorder="1" applyAlignment="1">
      <alignment horizontal="left" vertical="top" wrapText="1"/>
    </xf>
    <xf numFmtId="44" fontId="2" fillId="35" borderId="1" xfId="0" applyNumberFormat="1" applyFont="1" applyFill="1" applyBorder="1" applyAlignment="1">
      <alignment vertical="top"/>
    </xf>
    <xf numFmtId="166" fontId="2" fillId="35" borderId="1" xfId="0" applyNumberFormat="1" applyFont="1" applyFill="1" applyBorder="1" applyAlignment="1">
      <alignment vertical="top"/>
    </xf>
    <xf numFmtId="0" fontId="13" fillId="37" borderId="1" xfId="0" applyFont="1" applyFill="1" applyBorder="1" applyAlignment="1">
      <alignment vertical="top" wrapText="1"/>
    </xf>
    <xf numFmtId="49" fontId="2" fillId="37" borderId="1" xfId="0" applyNumberFormat="1" applyFont="1" applyFill="1" applyBorder="1" applyAlignment="1">
      <alignment vertical="top" wrapText="1"/>
    </xf>
    <xf numFmtId="0" fontId="2" fillId="37" borderId="1" xfId="0" applyFont="1" applyFill="1" applyBorder="1" applyAlignment="1">
      <alignment horizontal="left" vertical="top" wrapText="1"/>
    </xf>
    <xf numFmtId="165" fontId="2" fillId="37" borderId="1" xfId="0" applyNumberFormat="1" applyFont="1" applyFill="1" applyBorder="1" applyAlignment="1">
      <alignment horizontal="left" vertical="top"/>
    </xf>
    <xf numFmtId="0" fontId="11" fillId="37" borderId="1" xfId="0" applyFont="1" applyFill="1" applyBorder="1" applyAlignment="1">
      <alignment vertical="top" wrapText="1"/>
    </xf>
    <xf numFmtId="44" fontId="2" fillId="37" borderId="1" xfId="0" applyNumberFormat="1" applyFont="1" applyFill="1" applyBorder="1" applyAlignment="1">
      <alignment vertical="top"/>
    </xf>
    <xf numFmtId="44" fontId="11" fillId="37" borderId="1" xfId="0" applyNumberFormat="1" applyFont="1" applyFill="1" applyBorder="1" applyAlignment="1">
      <alignment vertical="top"/>
    </xf>
    <xf numFmtId="6" fontId="11" fillId="37" borderId="1" xfId="0" applyNumberFormat="1" applyFont="1" applyFill="1" applyBorder="1" applyAlignment="1">
      <alignment vertical="top"/>
    </xf>
    <xf numFmtId="0" fontId="11" fillId="37" borderId="1" xfId="0" applyFont="1" applyFill="1" applyBorder="1" applyAlignment="1">
      <alignment horizontal="left" vertical="top" wrapText="1"/>
    </xf>
    <xf numFmtId="49" fontId="2" fillId="19" borderId="1" xfId="0" quotePrefix="1" applyNumberFormat="1" applyFont="1" applyFill="1" applyBorder="1" applyAlignment="1">
      <alignment vertical="top" wrapText="1"/>
    </xf>
    <xf numFmtId="0" fontId="13" fillId="27" borderId="1" xfId="0" applyFont="1" applyFill="1" applyBorder="1" applyAlignment="1">
      <alignment vertical="top" wrapText="1"/>
    </xf>
    <xf numFmtId="49" fontId="2" fillId="27" borderId="1" xfId="0" quotePrefix="1" applyNumberFormat="1" applyFont="1" applyFill="1" applyBorder="1" applyAlignment="1">
      <alignment vertical="top" wrapText="1"/>
    </xf>
    <xf numFmtId="8" fontId="17" fillId="28" borderId="1" xfId="0" applyNumberFormat="1" applyFont="1" applyFill="1" applyBorder="1" applyAlignment="1">
      <alignment vertical="top"/>
    </xf>
    <xf numFmtId="0" fontId="2" fillId="27" borderId="1" xfId="0" applyFont="1" applyFill="1" applyBorder="1" applyAlignment="1">
      <alignment vertical="top"/>
    </xf>
    <xf numFmtId="0" fontId="17" fillId="28" borderId="1" xfId="0" applyFont="1" applyFill="1" applyBorder="1" applyAlignment="1">
      <alignment vertical="top"/>
    </xf>
    <xf numFmtId="0" fontId="13" fillId="2" borderId="14" xfId="0" applyFont="1" applyFill="1" applyBorder="1" applyAlignment="1">
      <alignment horizontal="left" vertical="top" wrapText="1"/>
    </xf>
    <xf numFmtId="0" fontId="2" fillId="2" borderId="14" xfId="0" quotePrefix="1" applyFont="1" applyFill="1" applyBorder="1" applyAlignment="1">
      <alignment horizontal="left" vertical="top" wrapText="1"/>
    </xf>
    <xf numFmtId="0" fontId="2" fillId="2" borderId="14" xfId="0" applyFont="1" applyFill="1" applyBorder="1" applyAlignment="1">
      <alignment horizontal="left" vertical="top" wrapText="1"/>
    </xf>
    <xf numFmtId="164" fontId="2" fillId="2" borderId="14" xfId="0" applyNumberFormat="1" applyFont="1" applyFill="1" applyBorder="1" applyAlignment="1">
      <alignment horizontal="left" vertical="top"/>
    </xf>
    <xf numFmtId="165" fontId="2" fillId="2" borderId="14" xfId="0" applyNumberFormat="1" applyFont="1" applyFill="1" applyBorder="1" applyAlignment="1">
      <alignment horizontal="left" vertical="top"/>
    </xf>
    <xf numFmtId="0" fontId="2" fillId="2" borderId="14" xfId="0" applyFont="1" applyFill="1" applyBorder="1" applyAlignment="1">
      <alignment horizontal="left" vertical="top"/>
    </xf>
    <xf numFmtId="0" fontId="25" fillId="2" borderId="22" xfId="0" applyFont="1" applyFill="1" applyBorder="1" applyAlignment="1">
      <alignment vertical="top" wrapText="1"/>
    </xf>
    <xf numFmtId="0" fontId="13" fillId="2" borderId="16"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6" xfId="0" quotePrefix="1" applyFont="1" applyFill="1" applyBorder="1" applyAlignment="1">
      <alignment horizontal="left" vertical="top" wrapText="1"/>
    </xf>
    <xf numFmtId="166" fontId="2" fillId="2" borderId="16" xfId="0" applyNumberFormat="1" applyFont="1" applyFill="1" applyBorder="1" applyAlignment="1">
      <alignment horizontal="left" vertical="top"/>
    </xf>
    <xf numFmtId="165" fontId="2" fillId="2" borderId="16" xfId="0" applyNumberFormat="1" applyFont="1" applyFill="1" applyBorder="1" applyAlignment="1">
      <alignment horizontal="left" vertical="top"/>
    </xf>
    <xf numFmtId="0" fontId="2" fillId="2" borderId="16" xfId="0" applyFont="1" applyFill="1" applyBorder="1" applyAlignment="1">
      <alignment horizontal="left" vertical="top"/>
    </xf>
    <xf numFmtId="0" fontId="25" fillId="2" borderId="20" xfId="0" applyFont="1" applyFill="1" applyBorder="1" applyAlignment="1">
      <alignment vertical="top" wrapText="1"/>
    </xf>
    <xf numFmtId="0" fontId="16" fillId="31" borderId="14" xfId="0" applyFont="1" applyFill="1" applyBorder="1" applyAlignment="1">
      <alignment horizontal="left" vertical="top" wrapText="1"/>
    </xf>
    <xf numFmtId="0" fontId="11" fillId="31" borderId="14" xfId="0" applyFont="1" applyFill="1" applyBorder="1" applyAlignment="1">
      <alignment vertical="top" wrapText="1"/>
    </xf>
    <xf numFmtId="0" fontId="13" fillId="31" borderId="14" xfId="0" applyFont="1" applyFill="1" applyBorder="1" applyAlignment="1">
      <alignment horizontal="left" vertical="top" wrapText="1"/>
    </xf>
    <xf numFmtId="17" fontId="2" fillId="31" borderId="14" xfId="0" quotePrefix="1" applyNumberFormat="1" applyFont="1" applyFill="1" applyBorder="1" applyAlignment="1">
      <alignment horizontal="left" vertical="top" wrapText="1"/>
    </xf>
    <xf numFmtId="0" fontId="2" fillId="31" borderId="14" xfId="0" applyFont="1" applyFill="1" applyBorder="1" applyAlignment="1">
      <alignment horizontal="left" vertical="top" wrapText="1"/>
    </xf>
    <xf numFmtId="166" fontId="2" fillId="31" borderId="14" xfId="0" applyNumberFormat="1" applyFont="1" applyFill="1" applyBorder="1" applyAlignment="1">
      <alignment horizontal="left" vertical="top"/>
    </xf>
    <xf numFmtId="165" fontId="2" fillId="31" borderId="14" xfId="0" applyNumberFormat="1" applyFont="1" applyFill="1" applyBorder="1" applyAlignment="1">
      <alignment horizontal="left" vertical="top"/>
    </xf>
    <xf numFmtId="0" fontId="25" fillId="6" borderId="22" xfId="0" applyFont="1" applyFill="1" applyBorder="1" applyAlignment="1">
      <alignment vertical="top" wrapText="1"/>
    </xf>
    <xf numFmtId="0" fontId="2" fillId="31" borderId="16" xfId="0" applyFont="1" applyFill="1" applyBorder="1" applyAlignment="1">
      <alignment horizontal="left" vertical="top" wrapText="1"/>
    </xf>
    <xf numFmtId="0" fontId="13" fillId="31" borderId="16" xfId="0" applyFont="1" applyFill="1" applyBorder="1" applyAlignment="1">
      <alignment horizontal="left" vertical="top" wrapText="1"/>
    </xf>
    <xf numFmtId="17" fontId="2" fillId="31" borderId="16" xfId="0" quotePrefix="1" applyNumberFormat="1" applyFont="1" applyFill="1" applyBorder="1" applyAlignment="1">
      <alignment horizontal="left" vertical="top" wrapText="1"/>
    </xf>
    <xf numFmtId="44" fontId="2" fillId="31" borderId="16" xfId="0" applyNumberFormat="1" applyFont="1" applyFill="1" applyBorder="1" applyAlignment="1">
      <alignment horizontal="left" vertical="top"/>
    </xf>
    <xf numFmtId="165" fontId="2" fillId="31" borderId="16" xfId="0" applyNumberFormat="1" applyFont="1" applyFill="1" applyBorder="1" applyAlignment="1">
      <alignment horizontal="left" vertical="top"/>
    </xf>
    <xf numFmtId="0" fontId="2" fillId="31" borderId="16" xfId="0" applyFont="1" applyFill="1" applyBorder="1" applyAlignment="1">
      <alignment horizontal="left" vertical="top"/>
    </xf>
    <xf numFmtId="0" fontId="11" fillId="17" borderId="14" xfId="0" applyFont="1" applyFill="1" applyBorder="1" applyAlignment="1">
      <alignment horizontal="left" vertical="top" wrapText="1"/>
    </xf>
    <xf numFmtId="0" fontId="27" fillId="17" borderId="14" xfId="0" applyFont="1" applyFill="1" applyBorder="1" applyAlignment="1">
      <alignment horizontal="left" vertical="top" wrapText="1"/>
    </xf>
    <xf numFmtId="0" fontId="2" fillId="17" borderId="14" xfId="0" applyFont="1" applyFill="1" applyBorder="1" applyAlignment="1">
      <alignment horizontal="left" vertical="top" wrapText="1"/>
    </xf>
    <xf numFmtId="49" fontId="11" fillId="17" borderId="14" xfId="0" quotePrefix="1" applyNumberFormat="1" applyFont="1" applyFill="1" applyBorder="1" applyAlignment="1">
      <alignment horizontal="left" vertical="top" wrapText="1"/>
    </xf>
    <xf numFmtId="44" fontId="2" fillId="17" borderId="14" xfId="0" applyNumberFormat="1" applyFont="1" applyFill="1" applyBorder="1" applyAlignment="1">
      <alignment horizontal="left" vertical="top"/>
    </xf>
    <xf numFmtId="165" fontId="2" fillId="17" borderId="14" xfId="0" applyNumberFormat="1" applyFont="1" applyFill="1" applyBorder="1" applyAlignment="1">
      <alignment horizontal="left" vertical="top"/>
    </xf>
    <xf numFmtId="0" fontId="2" fillId="17" borderId="14" xfId="0" applyFont="1" applyFill="1" applyBorder="1" applyAlignment="1">
      <alignment horizontal="left" vertical="top"/>
    </xf>
    <xf numFmtId="0" fontId="25" fillId="7" borderId="22" xfId="0" applyFont="1" applyFill="1" applyBorder="1" applyAlignment="1">
      <alignment horizontal="left" vertical="top" wrapText="1"/>
    </xf>
    <xf numFmtId="0" fontId="11" fillId="17" borderId="16" xfId="0" applyFont="1" applyFill="1" applyBorder="1" applyAlignment="1">
      <alignment horizontal="left" vertical="top" wrapText="1"/>
    </xf>
    <xf numFmtId="0" fontId="2" fillId="17" borderId="16" xfId="0" applyFont="1" applyFill="1" applyBorder="1" applyAlignment="1">
      <alignment horizontal="left" vertical="top" wrapText="1"/>
    </xf>
    <xf numFmtId="49" fontId="11" fillId="17" borderId="16" xfId="0" quotePrefix="1" applyNumberFormat="1" applyFont="1" applyFill="1" applyBorder="1" applyAlignment="1">
      <alignment horizontal="left" vertical="top" wrapText="1"/>
    </xf>
    <xf numFmtId="44" fontId="2" fillId="17" borderId="16" xfId="0" applyNumberFormat="1" applyFont="1" applyFill="1" applyBorder="1" applyAlignment="1">
      <alignment horizontal="left" vertical="top"/>
    </xf>
    <xf numFmtId="165" fontId="2" fillId="17" borderId="16" xfId="0" applyNumberFormat="1" applyFont="1" applyFill="1" applyBorder="1" applyAlignment="1">
      <alignment horizontal="left" vertical="top"/>
    </xf>
    <xf numFmtId="0" fontId="2" fillId="17" borderId="16" xfId="0" applyFont="1" applyFill="1" applyBorder="1" applyAlignment="1">
      <alignment horizontal="left" vertical="top"/>
    </xf>
    <xf numFmtId="0" fontId="25" fillId="7" borderId="20" xfId="0" applyFont="1" applyFill="1" applyBorder="1" applyAlignment="1">
      <alignment horizontal="left" vertical="top" wrapText="1"/>
    </xf>
    <xf numFmtId="0" fontId="2" fillId="32" borderId="14" xfId="0" applyFont="1" applyFill="1" applyBorder="1" applyAlignment="1">
      <alignment horizontal="left" vertical="top" wrapText="1"/>
    </xf>
    <xf numFmtId="0" fontId="2" fillId="32" borderId="14" xfId="0" quotePrefix="1" applyFont="1" applyFill="1" applyBorder="1" applyAlignment="1">
      <alignment horizontal="left" vertical="top" wrapText="1"/>
    </xf>
    <xf numFmtId="44" fontId="2" fillId="32" borderId="14" xfId="0" applyNumberFormat="1" applyFont="1" applyFill="1" applyBorder="1" applyAlignment="1">
      <alignment horizontal="left" vertical="top"/>
    </xf>
    <xf numFmtId="165" fontId="2" fillId="32" borderId="14" xfId="0" applyNumberFormat="1" applyFont="1" applyFill="1" applyBorder="1" applyAlignment="1">
      <alignment horizontal="left" vertical="top"/>
    </xf>
    <xf numFmtId="0" fontId="2" fillId="32" borderId="16" xfId="0" quotePrefix="1" applyFont="1" applyFill="1" applyBorder="1" applyAlignment="1">
      <alignment horizontal="left" vertical="top" wrapText="1"/>
    </xf>
    <xf numFmtId="0" fontId="2" fillId="32" borderId="16" xfId="0" applyFont="1" applyFill="1" applyBorder="1" applyAlignment="1">
      <alignment horizontal="left" vertical="top" wrapText="1"/>
    </xf>
    <xf numFmtId="44" fontId="2" fillId="32" borderId="16" xfId="0" applyNumberFormat="1" applyFont="1" applyFill="1" applyBorder="1" applyAlignment="1">
      <alignment horizontal="left" vertical="top"/>
    </xf>
    <xf numFmtId="165" fontId="2" fillId="32" borderId="16" xfId="0" applyNumberFormat="1" applyFont="1" applyFill="1" applyBorder="1" applyAlignment="1">
      <alignment horizontal="left" vertical="top"/>
    </xf>
    <xf numFmtId="0" fontId="11" fillId="33" borderId="14" xfId="0" applyFont="1" applyFill="1" applyBorder="1" applyAlignment="1">
      <alignment horizontal="left" vertical="top" wrapText="1"/>
    </xf>
    <xf numFmtId="16" fontId="11" fillId="33" borderId="14" xfId="0" quotePrefix="1" applyNumberFormat="1" applyFont="1" applyFill="1" applyBorder="1" applyAlignment="1">
      <alignment horizontal="left" vertical="top" wrapText="1"/>
    </xf>
    <xf numFmtId="0" fontId="2" fillId="33" borderId="14" xfId="0" applyFont="1" applyFill="1" applyBorder="1" applyAlignment="1">
      <alignment horizontal="left" vertical="top" wrapText="1"/>
    </xf>
    <xf numFmtId="44" fontId="2" fillId="33" borderId="14" xfId="0" applyNumberFormat="1" applyFont="1" applyFill="1" applyBorder="1" applyAlignment="1">
      <alignment horizontal="left" vertical="top"/>
    </xf>
    <xf numFmtId="165" fontId="2" fillId="33" borderId="14" xfId="0" applyNumberFormat="1" applyFont="1" applyFill="1" applyBorder="1" applyAlignment="1">
      <alignment horizontal="left" vertical="top"/>
    </xf>
    <xf numFmtId="0" fontId="11" fillId="33" borderId="16" xfId="0" applyFont="1" applyFill="1" applyBorder="1" applyAlignment="1">
      <alignment horizontal="left" vertical="top" wrapText="1"/>
    </xf>
    <xf numFmtId="16" fontId="11" fillId="33" borderId="16" xfId="0" quotePrefix="1" applyNumberFormat="1" applyFont="1" applyFill="1" applyBorder="1" applyAlignment="1">
      <alignment horizontal="left" vertical="top" wrapText="1"/>
    </xf>
    <xf numFmtId="44" fontId="2" fillId="33" borderId="16" xfId="0" applyNumberFormat="1" applyFont="1" applyFill="1" applyBorder="1" applyAlignment="1">
      <alignment horizontal="left" vertical="top"/>
    </xf>
    <xf numFmtId="165" fontId="2" fillId="33" borderId="16" xfId="0" applyNumberFormat="1" applyFont="1" applyFill="1" applyBorder="1" applyAlignment="1">
      <alignment horizontal="left" vertical="top"/>
    </xf>
    <xf numFmtId="0" fontId="2" fillId="33" borderId="16" xfId="0" applyFont="1" applyFill="1" applyBorder="1" applyAlignment="1">
      <alignment horizontal="left" vertical="top" wrapText="1"/>
    </xf>
    <xf numFmtId="165" fontId="11" fillId="33" borderId="14" xfId="0" applyNumberFormat="1" applyFont="1" applyFill="1" applyBorder="1" applyAlignment="1">
      <alignment horizontal="left" vertical="top"/>
    </xf>
    <xf numFmtId="0" fontId="11" fillId="33" borderId="14" xfId="0" applyFont="1" applyFill="1" applyBorder="1" applyAlignment="1">
      <alignment horizontal="left" vertical="top"/>
    </xf>
    <xf numFmtId="44" fontId="11" fillId="33" borderId="16" xfId="0" applyNumberFormat="1" applyFont="1" applyFill="1" applyBorder="1" applyAlignment="1">
      <alignment horizontal="left" vertical="top"/>
    </xf>
    <xf numFmtId="165" fontId="11" fillId="33" borderId="16" xfId="0" applyNumberFormat="1" applyFont="1" applyFill="1" applyBorder="1" applyAlignment="1">
      <alignment horizontal="left" vertical="top"/>
    </xf>
    <xf numFmtId="0" fontId="11" fillId="33" borderId="16" xfId="0" applyFont="1" applyFill="1" applyBorder="1" applyAlignment="1">
      <alignment horizontal="left" vertical="top"/>
    </xf>
    <xf numFmtId="0" fontId="13" fillId="35" borderId="14" xfId="0" applyFont="1" applyFill="1" applyBorder="1" applyAlignment="1">
      <alignment horizontal="left" vertical="top" wrapText="1"/>
    </xf>
    <xf numFmtId="49" fontId="2" fillId="35" borderId="14" xfId="0" applyNumberFormat="1" applyFont="1" applyFill="1" applyBorder="1" applyAlignment="1">
      <alignment horizontal="left" vertical="top" wrapText="1"/>
    </xf>
    <xf numFmtId="0" fontId="2" fillId="35" borderId="14" xfId="0" applyFont="1" applyFill="1" applyBorder="1" applyAlignment="1">
      <alignment horizontal="left" vertical="top" wrapText="1"/>
    </xf>
    <xf numFmtId="44" fontId="2" fillId="35" borderId="14" xfId="0" applyNumberFormat="1" applyFont="1" applyFill="1" applyBorder="1" applyAlignment="1">
      <alignment horizontal="left" vertical="top"/>
    </xf>
    <xf numFmtId="165" fontId="2" fillId="35" borderId="14" xfId="0" applyNumberFormat="1" applyFont="1" applyFill="1" applyBorder="1" applyAlignment="1">
      <alignment horizontal="left" vertical="top"/>
    </xf>
    <xf numFmtId="0" fontId="11" fillId="35" borderId="16" xfId="0" applyFont="1" applyFill="1" applyBorder="1" applyAlignment="1">
      <alignment vertical="top" wrapText="1"/>
    </xf>
    <xf numFmtId="49" fontId="2" fillId="35" borderId="16" xfId="0" applyNumberFormat="1" applyFont="1" applyFill="1" applyBorder="1" applyAlignment="1">
      <alignment horizontal="left" vertical="top" wrapText="1"/>
    </xf>
    <xf numFmtId="0" fontId="2" fillId="35" borderId="16" xfId="0" applyFont="1" applyFill="1" applyBorder="1" applyAlignment="1">
      <alignment horizontal="left" vertical="top" wrapText="1"/>
    </xf>
    <xf numFmtId="166" fontId="2" fillId="35" borderId="16" xfId="0" applyNumberFormat="1" applyFont="1" applyFill="1" applyBorder="1" applyAlignment="1">
      <alignment vertical="top"/>
    </xf>
    <xf numFmtId="165" fontId="2" fillId="35" borderId="16" xfId="0" applyNumberFormat="1" applyFont="1" applyFill="1" applyBorder="1" applyAlignment="1">
      <alignment horizontal="left" vertical="top"/>
    </xf>
    <xf numFmtId="0" fontId="2" fillId="35" borderId="16" xfId="0" applyFont="1" applyFill="1" applyBorder="1" applyAlignment="1">
      <alignment vertical="top"/>
    </xf>
    <xf numFmtId="0" fontId="13" fillId="37" borderId="14" xfId="0" applyFont="1" applyFill="1" applyBorder="1" applyAlignment="1">
      <alignment vertical="top" wrapText="1"/>
    </xf>
    <xf numFmtId="49" fontId="2" fillId="37" borderId="14" xfId="0" applyNumberFormat="1" applyFont="1" applyFill="1" applyBorder="1" applyAlignment="1">
      <alignment vertical="top" wrapText="1"/>
    </xf>
    <xf numFmtId="0" fontId="2" fillId="37" borderId="14" xfId="0" applyFont="1" applyFill="1" applyBorder="1" applyAlignment="1">
      <alignment horizontal="left" vertical="top" wrapText="1"/>
    </xf>
    <xf numFmtId="44" fontId="2" fillId="37" borderId="14" xfId="2" applyFont="1" applyFill="1" applyBorder="1" applyAlignment="1">
      <alignment vertical="top"/>
    </xf>
    <xf numFmtId="165" fontId="2" fillId="37" borderId="14" xfId="0" applyNumberFormat="1" applyFont="1" applyFill="1" applyBorder="1" applyAlignment="1">
      <alignment horizontal="left" vertical="top"/>
    </xf>
    <xf numFmtId="0" fontId="13" fillId="37" borderId="16" xfId="0" applyFont="1" applyFill="1" applyBorder="1" applyAlignment="1">
      <alignment vertical="top" wrapText="1"/>
    </xf>
    <xf numFmtId="49" fontId="2" fillId="37" borderId="16" xfId="0" applyNumberFormat="1" applyFont="1" applyFill="1" applyBorder="1" applyAlignment="1">
      <alignment vertical="top" wrapText="1"/>
    </xf>
    <xf numFmtId="0" fontId="11" fillId="37" borderId="16" xfId="0" applyFont="1" applyFill="1" applyBorder="1" applyAlignment="1">
      <alignment horizontal="left" vertical="top" wrapText="1"/>
    </xf>
    <xf numFmtId="44" fontId="2" fillId="37" borderId="16" xfId="0" applyNumberFormat="1" applyFont="1" applyFill="1" applyBorder="1" applyAlignment="1">
      <alignment vertical="top"/>
    </xf>
    <xf numFmtId="165" fontId="11" fillId="37" borderId="16" xfId="0" applyNumberFormat="1" applyFont="1" applyFill="1" applyBorder="1" applyAlignment="1">
      <alignment horizontal="left" vertical="top"/>
    </xf>
    <xf numFmtId="0" fontId="2" fillId="37" borderId="16" xfId="0" applyFont="1" applyFill="1" applyBorder="1" applyAlignment="1">
      <alignment horizontal="left" vertical="top" wrapText="1"/>
    </xf>
    <xf numFmtId="49" fontId="2" fillId="19" borderId="14" xfId="0" quotePrefix="1" applyNumberFormat="1" applyFont="1" applyFill="1" applyBorder="1" applyAlignment="1">
      <alignment vertical="top" wrapText="1"/>
    </xf>
    <xf numFmtId="0" fontId="16" fillId="19" borderId="16" xfId="0" applyFont="1" applyFill="1" applyBorder="1" applyAlignment="1">
      <alignment horizontal="left" vertical="top" wrapText="1"/>
    </xf>
    <xf numFmtId="49" fontId="2" fillId="19" borderId="16" xfId="0" quotePrefix="1" applyNumberFormat="1" applyFont="1" applyFill="1" applyBorder="1" applyAlignment="1">
      <alignment vertical="top" wrapText="1"/>
    </xf>
    <xf numFmtId="0" fontId="2" fillId="19" borderId="16" xfId="0" applyFont="1" applyFill="1" applyBorder="1" applyAlignment="1">
      <alignment horizontal="left" vertical="top" wrapText="1"/>
    </xf>
    <xf numFmtId="44" fontId="2" fillId="19" borderId="16" xfId="0" applyNumberFormat="1" applyFont="1" applyFill="1" applyBorder="1" applyAlignment="1">
      <alignment vertical="top"/>
    </xf>
    <xf numFmtId="165" fontId="2" fillId="19" borderId="16" xfId="0" applyNumberFormat="1" applyFont="1" applyFill="1" applyBorder="1" applyAlignment="1">
      <alignment horizontal="left" vertical="top"/>
    </xf>
    <xf numFmtId="0" fontId="7" fillId="13" borderId="30" xfId="0" applyFont="1" applyFill="1" applyBorder="1" applyAlignment="1">
      <alignment horizontal="left" vertical="top" wrapText="1"/>
    </xf>
    <xf numFmtId="0" fontId="13" fillId="13" borderId="15" xfId="0" applyFont="1" applyFill="1" applyBorder="1" applyAlignment="1">
      <alignment horizontal="left" vertical="top" wrapText="1"/>
    </xf>
    <xf numFmtId="0" fontId="11" fillId="13" borderId="15" xfId="0" applyFont="1" applyFill="1" applyBorder="1" applyAlignment="1">
      <alignment vertical="top" wrapText="1"/>
    </xf>
    <xf numFmtId="0" fontId="11" fillId="13" borderId="15" xfId="0" applyFont="1" applyFill="1" applyBorder="1" applyAlignment="1">
      <alignment horizontal="left" vertical="top" wrapText="1"/>
    </xf>
    <xf numFmtId="0" fontId="2" fillId="13" borderId="15" xfId="0" applyFont="1" applyFill="1" applyBorder="1" applyAlignment="1">
      <alignment vertical="top" wrapText="1"/>
    </xf>
    <xf numFmtId="0" fontId="2" fillId="13" borderId="15" xfId="0" applyFont="1" applyFill="1" applyBorder="1" applyAlignment="1">
      <alignment horizontal="left" vertical="top" wrapText="1"/>
    </xf>
    <xf numFmtId="44" fontId="2" fillId="13" borderId="15" xfId="0" applyNumberFormat="1" applyFont="1" applyFill="1" applyBorder="1" applyAlignment="1">
      <alignment vertical="top"/>
    </xf>
    <xf numFmtId="165" fontId="2" fillId="13" borderId="15" xfId="0" applyNumberFormat="1" applyFont="1" applyFill="1" applyBorder="1" applyAlignment="1">
      <alignment horizontal="left" vertical="top"/>
    </xf>
    <xf numFmtId="0" fontId="2" fillId="13" borderId="15" xfId="0" applyFont="1" applyFill="1" applyBorder="1" applyAlignment="1">
      <alignment vertical="top"/>
    </xf>
    <xf numFmtId="0" fontId="25" fillId="13" borderId="31" xfId="0" applyFont="1" applyFill="1" applyBorder="1" applyAlignment="1">
      <alignment vertical="top" wrapText="1"/>
    </xf>
    <xf numFmtId="0" fontId="13" fillId="27" borderId="14" xfId="0" applyFont="1" applyFill="1" applyBorder="1" applyAlignment="1">
      <alignment vertical="top" wrapText="1"/>
    </xf>
    <xf numFmtId="49" fontId="2" fillId="27" borderId="14" xfId="0" quotePrefix="1" applyNumberFormat="1" applyFont="1" applyFill="1" applyBorder="1" applyAlignment="1">
      <alignment vertical="top" wrapText="1"/>
    </xf>
    <xf numFmtId="0" fontId="2" fillId="27" borderId="14" xfId="0" applyFont="1" applyFill="1" applyBorder="1" applyAlignment="1">
      <alignment horizontal="left" vertical="top" wrapText="1"/>
    </xf>
    <xf numFmtId="44" fontId="2" fillId="27" borderId="14" xfId="0" applyNumberFormat="1" applyFont="1" applyFill="1" applyBorder="1" applyAlignment="1">
      <alignment vertical="top"/>
    </xf>
    <xf numFmtId="165" fontId="2" fillId="27" borderId="14" xfId="0" applyNumberFormat="1" applyFont="1" applyFill="1" applyBorder="1" applyAlignment="1">
      <alignment horizontal="left" vertical="top"/>
    </xf>
    <xf numFmtId="0" fontId="11" fillId="14" borderId="16" xfId="0" applyFont="1" applyFill="1" applyBorder="1" applyAlignment="1">
      <alignment horizontal="left" vertical="top" wrapText="1"/>
    </xf>
    <xf numFmtId="0" fontId="11" fillId="14" borderId="16" xfId="0" applyFont="1" applyFill="1" applyBorder="1" applyAlignment="1">
      <alignment vertical="top" wrapText="1"/>
    </xf>
    <xf numFmtId="0" fontId="2" fillId="21" borderId="16" xfId="0" applyFont="1" applyFill="1" applyBorder="1" applyAlignment="1">
      <alignment vertical="top" wrapText="1"/>
    </xf>
    <xf numFmtId="0" fontId="13" fillId="14" borderId="16" xfId="0" applyFont="1" applyFill="1" applyBorder="1" applyAlignment="1">
      <alignment vertical="top" wrapText="1"/>
    </xf>
    <xf numFmtId="49" fontId="2" fillId="27" borderId="16" xfId="0" quotePrefix="1" applyNumberFormat="1" applyFont="1" applyFill="1" applyBorder="1" applyAlignment="1">
      <alignment vertical="top" wrapText="1"/>
    </xf>
    <xf numFmtId="8" fontId="17" fillId="28" borderId="16" xfId="0" applyNumberFormat="1" applyFont="1" applyFill="1" applyBorder="1" applyAlignment="1">
      <alignment vertical="top"/>
    </xf>
    <xf numFmtId="165" fontId="2" fillId="27" borderId="16" xfId="0" applyNumberFormat="1" applyFont="1" applyFill="1" applyBorder="1" applyAlignment="1">
      <alignment horizontal="left" vertical="top"/>
    </xf>
    <xf numFmtId="0" fontId="2" fillId="27" borderId="16" xfId="0" applyFont="1" applyFill="1" applyBorder="1" applyAlignment="1">
      <alignment vertical="top"/>
    </xf>
    <xf numFmtId="0" fontId="25" fillId="14" borderId="20" xfId="0" applyFont="1" applyFill="1" applyBorder="1" applyAlignment="1">
      <alignment vertical="top" wrapText="1"/>
    </xf>
    <xf numFmtId="0" fontId="10" fillId="31" borderId="1" xfId="0" applyFont="1" applyFill="1" applyBorder="1" applyAlignment="1">
      <alignment horizontal="left" vertical="top" wrapText="1"/>
    </xf>
    <xf numFmtId="0" fontId="10" fillId="31" borderId="1" xfId="0" applyFont="1" applyFill="1" applyBorder="1" applyAlignment="1">
      <alignment horizontal="left" vertical="top"/>
    </xf>
    <xf numFmtId="0" fontId="11" fillId="35" borderId="1" xfId="0" applyFont="1" applyFill="1" applyBorder="1" applyAlignment="1">
      <alignment horizontal="left" vertical="top" wrapText="1"/>
    </xf>
    <xf numFmtId="0" fontId="16" fillId="26" borderId="1" xfId="0" applyFont="1" applyFill="1" applyBorder="1" applyAlignment="1">
      <alignment horizontal="left" vertical="top" wrapText="1"/>
    </xf>
    <xf numFmtId="0" fontId="16" fillId="26" borderId="16"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31" borderId="16" xfId="0" applyFont="1" applyFill="1" applyBorder="1" applyAlignment="1">
      <alignment horizontal="left" vertical="top" wrapText="1"/>
    </xf>
    <xf numFmtId="0" fontId="16" fillId="9" borderId="14" xfId="0" applyFont="1" applyFill="1" applyBorder="1" applyAlignment="1">
      <alignment horizontal="left" vertical="top" wrapText="1"/>
    </xf>
    <xf numFmtId="0" fontId="11" fillId="11" borderId="16" xfId="0" applyFont="1" applyFill="1" applyBorder="1" applyAlignment="1">
      <alignment vertical="top" wrapText="1"/>
    </xf>
    <xf numFmtId="0" fontId="11" fillId="19" borderId="14" xfId="0" applyFont="1" applyFill="1" applyBorder="1" applyAlignment="1">
      <alignment vertical="top" wrapText="1"/>
    </xf>
    <xf numFmtId="0" fontId="11" fillId="19" borderId="1" xfId="0" applyFont="1" applyFill="1" applyBorder="1" applyAlignment="1">
      <alignment vertical="top" wrapText="1"/>
    </xf>
    <xf numFmtId="0" fontId="11" fillId="19" borderId="16" xfId="0" applyFont="1" applyFill="1" applyBorder="1" applyAlignment="1">
      <alignment vertical="top" wrapText="1"/>
    </xf>
    <xf numFmtId="0" fontId="11" fillId="14" borderId="14" xfId="0" applyFont="1" applyFill="1" applyBorder="1" applyAlignment="1">
      <alignment vertical="top" wrapText="1"/>
    </xf>
    <xf numFmtId="0" fontId="19" fillId="26" borderId="1" xfId="0" applyFont="1" applyFill="1" applyBorder="1" applyAlignment="1">
      <alignment horizontal="center" vertical="center" wrapText="1"/>
    </xf>
    <xf numFmtId="0" fontId="13" fillId="9" borderId="14" xfId="0" applyFont="1" applyFill="1" applyBorder="1" applyAlignment="1">
      <alignment horizontal="left" vertical="top" wrapText="1"/>
    </xf>
    <xf numFmtId="0" fontId="14"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9" borderId="16" xfId="0" applyFont="1" applyFill="1" applyBorder="1" applyAlignment="1">
      <alignment horizontal="left" vertical="top" wrapText="1"/>
    </xf>
    <xf numFmtId="0" fontId="25" fillId="6" borderId="14" xfId="0" applyFont="1" applyFill="1" applyBorder="1" applyAlignment="1">
      <alignment horizontal="left" vertical="top" wrapText="1"/>
    </xf>
    <xf numFmtId="0" fontId="25" fillId="6" borderId="1" xfId="0" applyFont="1" applyFill="1" applyBorder="1" applyAlignment="1">
      <alignment horizontal="left" vertical="top" wrapText="1"/>
    </xf>
    <xf numFmtId="0" fontId="25" fillId="6" borderId="16" xfId="0" applyFont="1" applyFill="1" applyBorder="1" applyAlignment="1">
      <alignment horizontal="left" vertical="top" wrapText="1"/>
    </xf>
    <xf numFmtId="0" fontId="7" fillId="7" borderId="25" xfId="0" applyFont="1" applyFill="1" applyBorder="1" applyAlignment="1">
      <alignment horizontal="left" vertical="top" wrapText="1"/>
    </xf>
    <xf numFmtId="0" fontId="7" fillId="7" borderId="26" xfId="0" applyFont="1" applyFill="1" applyBorder="1" applyAlignment="1">
      <alignment horizontal="left" vertical="top" wrapText="1"/>
    </xf>
    <xf numFmtId="0" fontId="7" fillId="7" borderId="27" xfId="0" applyFont="1" applyFill="1" applyBorder="1" applyAlignment="1">
      <alignment horizontal="left" vertical="top" wrapText="1"/>
    </xf>
    <xf numFmtId="0" fontId="7" fillId="8" borderId="25" xfId="0" applyFont="1" applyFill="1" applyBorder="1" applyAlignment="1">
      <alignment horizontal="left" vertical="top" wrapText="1"/>
    </xf>
    <xf numFmtId="0" fontId="7" fillId="8" borderId="26" xfId="0" applyFont="1" applyFill="1" applyBorder="1" applyAlignment="1">
      <alignment horizontal="left" vertical="top" wrapText="1"/>
    </xf>
    <xf numFmtId="0" fontId="7" fillId="8" borderId="27" xfId="0" applyFont="1" applyFill="1" applyBorder="1" applyAlignment="1">
      <alignment horizontal="left" vertical="top" wrapText="1"/>
    </xf>
    <xf numFmtId="0" fontId="13" fillId="7" borderId="14"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6" xfId="0" applyFont="1" applyFill="1" applyBorder="1" applyAlignment="1">
      <alignment horizontal="left" vertical="top" wrapText="1"/>
    </xf>
    <xf numFmtId="0" fontId="13" fillId="17" borderId="14" xfId="0" applyFont="1" applyFill="1" applyBorder="1" applyAlignment="1">
      <alignment horizontal="left" vertical="top" wrapText="1"/>
    </xf>
    <xf numFmtId="0" fontId="5" fillId="17" borderId="1" xfId="0" applyFont="1" applyFill="1" applyBorder="1" applyAlignment="1">
      <alignment horizontal="left" vertical="top" wrapText="1"/>
    </xf>
    <xf numFmtId="0" fontId="5" fillId="17" borderId="16" xfId="0" applyFont="1" applyFill="1" applyBorder="1" applyAlignment="1">
      <alignment horizontal="left" vertical="top" wrapText="1"/>
    </xf>
    <xf numFmtId="0" fontId="14" fillId="9" borderId="14"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16" xfId="0" applyFont="1" applyFill="1" applyBorder="1" applyAlignment="1">
      <alignment horizontal="left" vertical="top" wrapText="1"/>
    </xf>
    <xf numFmtId="0" fontId="13" fillId="33" borderId="14" xfId="0" applyFont="1" applyFill="1" applyBorder="1" applyAlignment="1">
      <alignment horizontal="left" vertical="top" wrapText="1"/>
    </xf>
    <xf numFmtId="0" fontId="11" fillId="33" borderId="1" xfId="0" applyFont="1" applyFill="1" applyBorder="1" applyAlignment="1">
      <alignment horizontal="left" vertical="top" wrapText="1"/>
    </xf>
    <xf numFmtId="0" fontId="11" fillId="33" borderId="16" xfId="0" applyFont="1" applyFill="1" applyBorder="1" applyAlignment="1">
      <alignment horizontal="left" vertical="top" wrapText="1"/>
    </xf>
    <xf numFmtId="0" fontId="7" fillId="9" borderId="25" xfId="0" applyFont="1" applyFill="1" applyBorder="1" applyAlignment="1">
      <alignment horizontal="left" vertical="top" wrapText="1"/>
    </xf>
    <xf numFmtId="0" fontId="7" fillId="9" borderId="26" xfId="0" applyFont="1" applyFill="1" applyBorder="1" applyAlignment="1">
      <alignment horizontal="left" vertical="top" wrapText="1"/>
    </xf>
    <xf numFmtId="0" fontId="7" fillId="9" borderId="27" xfId="0" applyFont="1" applyFill="1" applyBorder="1" applyAlignment="1">
      <alignment horizontal="left" vertical="top" wrapText="1"/>
    </xf>
    <xf numFmtId="0" fontId="13" fillId="8" borderId="14" xfId="0" applyFont="1" applyFill="1" applyBorder="1" applyAlignment="1">
      <alignment horizontal="left" vertical="top" wrapText="1"/>
    </xf>
    <xf numFmtId="0" fontId="17" fillId="8" borderId="1" xfId="0" applyFont="1" applyFill="1" applyBorder="1" applyAlignment="1">
      <alignment horizontal="left" vertical="top" wrapText="1"/>
    </xf>
    <xf numFmtId="0" fontId="17" fillId="8" borderId="16" xfId="0" applyFont="1" applyFill="1" applyBorder="1" applyAlignment="1">
      <alignment horizontal="left" vertical="top" wrapText="1"/>
    </xf>
    <xf numFmtId="0" fontId="7" fillId="11" borderId="25" xfId="0" applyFont="1" applyFill="1" applyBorder="1" applyAlignment="1">
      <alignment horizontal="left" vertical="top" wrapText="1"/>
    </xf>
    <xf numFmtId="0" fontId="7" fillId="11" borderId="26" xfId="0" applyFont="1" applyFill="1" applyBorder="1" applyAlignment="1">
      <alignment horizontal="left" vertical="top" wrapText="1"/>
    </xf>
    <xf numFmtId="0" fontId="7" fillId="11" borderId="27" xfId="0" applyFont="1" applyFill="1" applyBorder="1" applyAlignment="1">
      <alignment horizontal="left" vertical="top" wrapText="1"/>
    </xf>
    <xf numFmtId="0" fontId="13" fillId="11" borderId="14" xfId="0" applyFont="1" applyFill="1" applyBorder="1" applyAlignment="1">
      <alignment horizontal="left" vertical="top" wrapText="1"/>
    </xf>
    <xf numFmtId="0" fontId="14"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11" borderId="16" xfId="0" applyFont="1" applyFill="1" applyBorder="1" applyAlignment="1">
      <alignment horizontal="left" vertical="top" wrapText="1"/>
    </xf>
    <xf numFmtId="0" fontId="7" fillId="14" borderId="25" xfId="0" applyFont="1" applyFill="1" applyBorder="1" applyAlignment="1">
      <alignment horizontal="left" vertical="top" wrapText="1"/>
    </xf>
    <xf numFmtId="0" fontId="7" fillId="14" borderId="26" xfId="0" applyFont="1" applyFill="1" applyBorder="1" applyAlignment="1">
      <alignment horizontal="left" vertical="top" wrapText="1"/>
    </xf>
    <xf numFmtId="0" fontId="7" fillId="14" borderId="27" xfId="0" applyFont="1" applyFill="1" applyBorder="1" applyAlignment="1">
      <alignment horizontal="left" vertical="top" wrapText="1"/>
    </xf>
    <xf numFmtId="0" fontId="13" fillId="10" borderId="14" xfId="0" applyFont="1" applyFill="1" applyBorder="1" applyAlignment="1">
      <alignment horizontal="left" vertical="top" wrapText="1"/>
    </xf>
    <xf numFmtId="0" fontId="14" fillId="10" borderId="1" xfId="0" applyFont="1" applyFill="1" applyBorder="1" applyAlignment="1">
      <alignment horizontal="left" vertical="top" wrapText="1"/>
    </xf>
    <xf numFmtId="0" fontId="17" fillId="10" borderId="1" xfId="0" applyFont="1" applyFill="1" applyBorder="1" applyAlignment="1">
      <alignment horizontal="left" vertical="top" wrapText="1"/>
    </xf>
    <xf numFmtId="0" fontId="17" fillId="10" borderId="16" xfId="0" applyFont="1" applyFill="1" applyBorder="1" applyAlignment="1">
      <alignment horizontal="left" vertical="top" wrapText="1"/>
    </xf>
    <xf numFmtId="0" fontId="7" fillId="10" borderId="25" xfId="0" applyFont="1" applyFill="1" applyBorder="1" applyAlignment="1">
      <alignment horizontal="left" vertical="top" wrapText="1"/>
    </xf>
    <xf numFmtId="0" fontId="7" fillId="10" borderId="26" xfId="0" applyFont="1" applyFill="1" applyBorder="1" applyAlignment="1">
      <alignment horizontal="left" vertical="top" wrapText="1"/>
    </xf>
    <xf numFmtId="0" fontId="7" fillId="10" borderId="27" xfId="0" applyFont="1" applyFill="1" applyBorder="1" applyAlignment="1">
      <alignment horizontal="left" vertical="top" wrapText="1"/>
    </xf>
    <xf numFmtId="0" fontId="13" fillId="14" borderId="14" xfId="0" applyFont="1" applyFill="1" applyBorder="1" applyAlignment="1">
      <alignment horizontal="left" vertical="top" wrapText="1"/>
    </xf>
    <xf numFmtId="0" fontId="14" fillId="14" borderId="1" xfId="0" applyFont="1" applyFill="1" applyBorder="1" applyAlignment="1">
      <alignment horizontal="left" vertical="top" wrapText="1"/>
    </xf>
    <xf numFmtId="0" fontId="14" fillId="14" borderId="16" xfId="0" applyFont="1" applyFill="1" applyBorder="1" applyAlignment="1">
      <alignment horizontal="left" vertical="top" wrapText="1"/>
    </xf>
    <xf numFmtId="0" fontId="13" fillId="27" borderId="14" xfId="0" applyFont="1" applyFill="1" applyBorder="1" applyAlignment="1">
      <alignment horizontal="left" vertical="top" wrapText="1"/>
    </xf>
    <xf numFmtId="0" fontId="14" fillId="27" borderId="1" xfId="0" applyFont="1" applyFill="1" applyBorder="1" applyAlignment="1">
      <alignment horizontal="left" vertical="top" wrapText="1"/>
    </xf>
    <xf numFmtId="0" fontId="14" fillId="27" borderId="16" xfId="0" applyFont="1" applyFill="1" applyBorder="1" applyAlignment="1">
      <alignment horizontal="left" vertical="top" wrapText="1"/>
    </xf>
    <xf numFmtId="0" fontId="7" fillId="12" borderId="25" xfId="0" applyFont="1" applyFill="1" applyBorder="1" applyAlignment="1">
      <alignment horizontal="left" vertical="top" wrapText="1"/>
    </xf>
    <xf numFmtId="0" fontId="7" fillId="12" borderId="26" xfId="0" applyFont="1" applyFill="1" applyBorder="1" applyAlignment="1">
      <alignment horizontal="left" vertical="top" wrapText="1"/>
    </xf>
    <xf numFmtId="0" fontId="7" fillId="12" borderId="27" xfId="0" applyFont="1" applyFill="1" applyBorder="1" applyAlignment="1">
      <alignment horizontal="left" vertical="top" wrapText="1"/>
    </xf>
    <xf numFmtId="0" fontId="13" fillId="12" borderId="14" xfId="0" applyFont="1" applyFill="1" applyBorder="1" applyAlignment="1">
      <alignment horizontal="left" vertical="top" wrapText="1"/>
    </xf>
    <xf numFmtId="0" fontId="17" fillId="12" borderId="1" xfId="0" applyFont="1" applyFill="1" applyBorder="1" applyAlignment="1">
      <alignment horizontal="left" vertical="top" wrapText="1"/>
    </xf>
    <xf numFmtId="0" fontId="17" fillId="12" borderId="1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22"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14"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6" borderId="25" xfId="0" applyFont="1" applyFill="1" applyBorder="1" applyAlignment="1">
      <alignment horizontal="left" vertical="top" wrapText="1"/>
    </xf>
    <xf numFmtId="0" fontId="3" fillId="6" borderId="26"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27" xfId="0" applyFont="1" applyFill="1" applyBorder="1" applyAlignment="1">
      <alignment horizontal="left" vertical="top" wrapText="1"/>
    </xf>
    <xf numFmtId="0" fontId="25" fillId="26" borderId="1" xfId="0" applyFont="1" applyFill="1" applyBorder="1" applyAlignment="1">
      <alignment horizontal="left" vertical="top" wrapText="1"/>
    </xf>
    <xf numFmtId="0" fontId="25" fillId="26" borderId="16"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2" borderId="16" xfId="0" applyFont="1" applyFill="1" applyBorder="1" applyAlignment="1">
      <alignment horizontal="left" vertical="top" wrapText="1"/>
    </xf>
    <xf numFmtId="0" fontId="12" fillId="14" borderId="1" xfId="0" applyFont="1" applyFill="1" applyBorder="1" applyAlignment="1">
      <alignment horizontal="left" vertical="top" wrapText="1"/>
    </xf>
    <xf numFmtId="0" fontId="12" fillId="14" borderId="16" xfId="0" applyFont="1" applyFill="1" applyBorder="1" applyAlignment="1">
      <alignment horizontal="left" vertical="top" wrapText="1"/>
    </xf>
    <xf numFmtId="0" fontId="2" fillId="27" borderId="1" xfId="0" applyFont="1" applyFill="1" applyBorder="1" applyAlignment="1">
      <alignment horizontal="left" vertical="top" wrapText="1"/>
    </xf>
    <xf numFmtId="0" fontId="2" fillId="27" borderId="1" xfId="0" applyFont="1" applyFill="1" applyBorder="1" applyAlignment="1">
      <alignment horizontal="left" vertical="top"/>
    </xf>
    <xf numFmtId="0" fontId="2" fillId="27" borderId="16" xfId="0" applyFont="1" applyFill="1" applyBorder="1" applyAlignment="1">
      <alignment horizontal="left" vertical="top"/>
    </xf>
    <xf numFmtId="0" fontId="8" fillId="4" borderId="2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7" fillId="2" borderId="4" xfId="0" applyFont="1" applyFill="1" applyBorder="1" applyAlignment="1">
      <alignment horizontal="center"/>
    </xf>
    <xf numFmtId="0" fontId="7" fillId="2" borderId="21" xfId="0" applyFont="1" applyFill="1" applyBorder="1" applyAlignment="1">
      <alignment horizontal="center"/>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xf>
    <xf numFmtId="0" fontId="20" fillId="18" borderId="8" xfId="0" applyFont="1" applyFill="1" applyBorder="1" applyAlignment="1">
      <alignment horizontal="center" vertical="center" wrapText="1"/>
    </xf>
    <xf numFmtId="0" fontId="20" fillId="18" borderId="9" xfId="0" applyFont="1" applyFill="1" applyBorder="1" applyAlignment="1">
      <alignment horizontal="center" vertical="center" wrapText="1"/>
    </xf>
    <xf numFmtId="0" fontId="20" fillId="18" borderId="5" xfId="0" applyFont="1" applyFill="1" applyBorder="1" applyAlignment="1">
      <alignment horizontal="center" vertical="center" wrapText="1"/>
    </xf>
  </cellXfs>
  <cellStyles count="3">
    <cellStyle name="Normalny" xfId="0" builtinId="0"/>
    <cellStyle name="Procentowy" xfId="1" builtinId="5"/>
    <cellStyle name="Walutowy" xfId="2" builtinId="4"/>
  </cellStyles>
  <dxfs count="88">
    <dxf>
      <alignment vertical="center"/>
    </dxf>
    <dxf>
      <alignment horizontal="center"/>
    </dxf>
    <dxf>
      <alignment vertical="center"/>
    </dxf>
    <dxf>
      <alignment vertical="center"/>
    </dxf>
    <dxf>
      <numFmt numFmtId="167" formatCode="_-[$€-2]\ * #,##0_-;\-[$€-2]\ * #,##0_-;_-[$€-2]\ * &quot;-&quot;??_-;_-@_-"/>
    </dxf>
    <dxf>
      <alignment vertical="center"/>
    </dxf>
    <dxf>
      <border>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horizontal="center"/>
    </dxf>
    <dxf>
      <alignment wrapText="1"/>
    </dxf>
    <dxf>
      <numFmt numFmtId="165" formatCode="_-[$€-2]\ * #,##0.00_-;\-[$€-2]\ * #,##0.00_-;_-[$€-2]\ * &quot;-&quot;??_-;_-@_-"/>
    </dxf>
    <dxf>
      <numFmt numFmtId="167" formatCode="_-[$€-2]\ * #,##0_-;\-[$€-2]\ * #,##0_-;_-[$€-2]\ * &quot;-&quot;??_-;_-@_-"/>
    </dxf>
    <dxf>
      <numFmt numFmtId="167" formatCode="_-[$€-2]\ * #,##0_-;\-[$€-2]\ * #,##0_-;_-[$€-2]\ * &quot;-&quot;??_-;_-@_-"/>
    </dxf>
    <dxf>
      <numFmt numFmtId="170" formatCode="_-[$€-2]\ * #,##0.0_-;\-[$€-2]\ * #,##0.0_-;_-[$€-2]\ * &quot;-&quot;??_-;_-@_-"/>
    </dxf>
    <dxf>
      <numFmt numFmtId="165" formatCode="_-[$€-2]\ * #,##0.00_-;\-[$€-2]\ * #,##0.00_-;_-[$€-2]\ * &quot;-&quot;??_-;_-@_-"/>
    </dxf>
    <dxf>
      <numFmt numFmtId="167" formatCode="_-[$€-2]\ * #,##0_-;\-[$€-2]\ * #,##0_-;_-[$€-2]\ * &quot;-&quot;??_-;_-@_-"/>
    </dxf>
    <dxf>
      <numFmt numFmtId="165" formatCode="_-[$€-2]\ * #,##0.00_-;\-[$€-2]\ * #,##0.00_-;_-[$€-2]\ * &quot;-&quot;??_-;_-@_-"/>
    </dxf>
    <dxf>
      <numFmt numFmtId="165" formatCode="_-[$€-2]\ * #,##0.00_-;\-[$€-2]\ * #,##0.00_-;_-[$€-2]\ *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ttom style="thin">
          <color indexed="64"/>
        </bottom>
      </border>
    </dxf>
    <dxf>
      <font>
        <color rgb="FFFF0000"/>
      </font>
    </dxf>
    <dxf>
      <alignment vertical="center"/>
    </dxf>
    <dxf>
      <alignment vertical="center"/>
    </dxf>
    <dxf>
      <alignment vertical="center"/>
    </dxf>
    <dxf>
      <alignment vertical="center"/>
    </dxf>
    <dxf>
      <border>
        <bottom style="thin">
          <color indexed="64"/>
        </bottom>
      </border>
    </dxf>
    <dxf>
      <alignment vertical="center"/>
    </dxf>
    <dxf>
      <alignment vertical="cent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center"/>
    </dxf>
    <dxf>
      <numFmt numFmtId="165" formatCode="_-[$€-2]\ * #,##0.00_-;\-[$€-2]\ * #,##0.00_-;_-[$€-2]\ * &quot;-&quot;??_-;_-@_-"/>
    </dxf>
    <dxf>
      <alignment wrapText="1"/>
    </dxf>
    <dxf>
      <numFmt numFmtId="167" formatCode="_-[$€-2]\ * #,##0_-;\-[$€-2]\ * #,##0_-;_-[$€-2]\ *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border>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wrapText="1"/>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wrapText="1"/>
    </dxf>
    <dxf>
      <alignment vertical="center"/>
    </dxf>
    <dxf>
      <alignment vertical="center"/>
    </dxf>
    <dxf>
      <numFmt numFmtId="164" formatCode="_-* #,##0\ &quot;zł&quot;_-;\-* #,##0\ &quot;zł&quot;_-;_-* &quot;-&quot;??\ &quot;zł&quot;_-;_-@_-"/>
    </dxf>
    <dxf>
      <alignment vertical="center"/>
    </dxf>
    <dxf>
      <alignment vertical="center"/>
    </dxf>
    <dxf>
      <alignment vertical="center"/>
    </dxf>
    <dxf>
      <alignment vertical="center"/>
    </dxf>
    <dxf>
      <alignment horizontal="center"/>
    </dxf>
    <dxf>
      <border>
        <top style="thin">
          <color indexed="64"/>
        </top>
      </border>
    </dxf>
    <dxf>
      <border>
        <top style="thin">
          <color indexed="64"/>
        </top>
      </border>
    </dxf>
    <dxf>
      <alignment wrapText="1"/>
    </dxf>
    <dxf>
      <numFmt numFmtId="34" formatCode="_-* #,##0.00\ &quot;zł&quot;_-;\-* #,##0.00\ &quot;zł&quot;_-;_-* &quot;-&quot;??\ &quot;zł&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BA8CDC"/>
      <color rgb="FFD6BCEA"/>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2.5\60.%20Programy%20Operacyjne\SMK.60.3%20-%20RPO\FE_2021-2027\7.STRATEGIA%20ZIT_21-27\2.SZIT21-27\6.STRATEGIA%20-%20wersja%20maj%202023\22.05%20ZMIAN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159.503482291664" createdVersion="8" refreshedVersion="8" minRefreshableVersion="3" recordCount="14" xr:uid="{AE25E6FB-DC24-4451-B375-24E51644D9E7}">
  <cacheSource type="worksheet">
    <worksheetSource ref="A2:H13" sheet="3.Lista projektów-FEnIKS"/>
  </cacheSource>
  <cacheFields count="8">
    <cacheField name="Lp." numFmtId="0">
      <sharedItems containsSemiMixedTypes="0" containsString="0" containsNumber="1" containsInteger="1" minValue="1" maxValue="14"/>
    </cacheField>
    <cacheField name="Tytuł projektu" numFmtId="0">
      <sharedItems/>
    </cacheField>
    <cacheField name="Nazwa beneficjenta/ew. partnerów" numFmtId="0">
      <sharedItems/>
    </cacheField>
    <cacheField name="Lista podstawowa/rezerwowa" numFmtId="0">
      <sharedItems count="2">
        <s v="podstawowa"/>
        <s v="rezerwowa"/>
      </sharedItems>
    </cacheField>
    <cacheField name="Planowany zakres projektu – najważniejsze elementy projektu " numFmtId="0">
      <sharedItems longText="1"/>
    </cacheField>
    <cacheField name="Wskazanie zgodności projektu z programem" numFmtId="0">
      <sharedItems longText="1"/>
    </cacheField>
    <cacheField name="NR DZIAŁANIA" numFmtId="49">
      <sharedItems count="1">
        <s v="FENX.03.01"/>
      </sharedItems>
    </cacheField>
    <cacheField name="Maksymalna wartość wkładu UE (zł)" numFmtId="8">
      <sharedItems containsSemiMixedTypes="0" containsString="0" containsNumber="1" minValue="4000000" maxValue="26775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ta Ewert St" refreshedDate="45271.684742129626" createdVersion="8" refreshedVersion="8" minRefreshableVersion="3" recordCount="19" xr:uid="{3CA41257-6FAD-4AB5-BC6A-B864496A3EEA}">
  <cacheSource type="worksheet">
    <worksheetSource ref="D3:M20" sheet="2.Lista projektów-FEM21-27 5(i)"/>
  </cacheSource>
  <cacheFields count="10">
    <cacheField name="Lp." numFmtId="0">
      <sharedItems containsSemiMixedTypes="0" containsString="0" containsNumber="1" containsInteger="1" minValue="1" maxValue="19"/>
    </cacheField>
    <cacheField name="Tytuł projektu" numFmtId="0">
      <sharedItems/>
    </cacheField>
    <cacheField name="Nazwa beneficjenta" numFmtId="0">
      <sharedItems/>
    </cacheField>
    <cacheField name="Planowany zakres projektu – najważniejsze elementy projektu " numFmtId="0">
      <sharedItems longText="1"/>
    </cacheField>
    <cacheField name="Wskazanie zgodności projektu z programem" numFmtId="0">
      <sharedItems/>
    </cacheField>
    <cacheField name="Działanie" numFmtId="49">
      <sharedItems count="2">
        <s v="7.2 ZIT - Wsparcie oddolnych inicjatyw na obszarach miejskich"/>
        <s v="7.2" u="1"/>
      </sharedItems>
    </cacheField>
    <cacheField name="Planowane źródło finansowania, w przypadku finansowania w ramach FEM 21-27 wskazanie konkretnego CS" numFmtId="49">
      <sharedItems/>
    </cacheField>
    <cacheField name="Wartość projektu" numFmtId="44">
      <sharedItems containsString="0" containsBlank="1" containsNumber="1" minValue="1500000" maxValue="30487210.899999999"/>
    </cacheField>
    <cacheField name="Maksymalna wartość wkładu UE (zł)" numFmtId="44">
      <sharedItems containsSemiMixedTypes="0" containsString="0" containsNumber="1" minValue="1120000" maxValue="25914129.264999997"/>
    </cacheField>
    <cacheField name="Maksymalna wartość wkładu UE (euro)_x000a_wg średniego kursu dla okresu 2016-2022 tj. 1 EUR=4,4074" numFmtId="165">
      <sharedItems containsSemiMixedTypes="0" containsString="0" containsNumber="1" minValue="254118.07414802379" maxValue="5879686.269682805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530.581954398149" createdVersion="8" refreshedVersion="8" minRefreshableVersion="3" recordCount="162" xr:uid="{0F6A7C2D-52A4-4954-B0E7-6430F93F5D29}">
  <cacheSource type="worksheet">
    <worksheetSource ref="E3:L165" sheet="1.Lista projektów-FEM21-27"/>
  </cacheSource>
  <cacheFields count="8">
    <cacheField name="Tytuł projektu" numFmtId="0">
      <sharedItems/>
    </cacheField>
    <cacheField name="Nazwa beneficjenta/ew. partnerów" numFmtId="0">
      <sharedItems containsBlank="1" count="19">
        <s v="Gmina Biskupice"/>
        <s v="Gmina Igołomia-Wawrzeńczyce"/>
        <s v="Gmina Miejska Kraków"/>
        <s v="Gmina Michałowice"/>
        <s v="Gmina Skawina"/>
        <s v="Gmina Świątniki Górne"/>
        <s v="Gmina Wieliczka"/>
        <s v="Gmina Wielka Wieś"/>
        <s v="Gmina Zielonki"/>
        <s v="Gmina Czernichów"/>
        <s v="Gmina Kocmyrzów-Luborzyca"/>
        <s v="Gmina Liszki"/>
        <s v="Gmina Mogilany"/>
        <s v="Gmina Niepołomice"/>
        <s v="Krakowski Holding Komunalny Spółka Akcyjna w Krakowie"/>
        <s v="Gmina Zabierzów"/>
        <s v="Miejskie Centrum Opieki dla Osób Starszych, Przewlekle Niepełnosprawnych oraz Niesamodzielnych w Krakowie"/>
        <m u="1"/>
        <s v="Gmina Kraków" u="1"/>
      </sharedItems>
    </cacheField>
    <cacheField name="Planowany zakres projektu – najważniejsze elementy projektu " numFmtId="0">
      <sharedItems longText="1"/>
    </cacheField>
    <cacheField name="Wskazanie zgodności projektu z programem" numFmtId="0">
      <sharedItems longText="1"/>
    </cacheField>
    <cacheField name="Działanie" numFmtId="0">
      <sharedItems/>
    </cacheField>
    <cacheField name="Planowane źródło finansowania, w przypadku finansowania w ramach FEM 21-27 wskazanie konkretnego CS" numFmtId="0">
      <sharedItems/>
    </cacheField>
    <cacheField name="Maksymalna wartość wkładu UE (zł)" numFmtId="0">
      <sharedItems containsString="0" containsBlank="1" containsNumber="1" minValue="146880" maxValue="95331583.5"/>
    </cacheField>
    <cacheField name="Maksymalna wartość wkładu UE (euro)_x000a_wg średniego kursu dla okresu 2016-2022 tj. 1 EUR=4,4074" numFmtId="165">
      <sharedItems containsSemiMixedTypes="0" containsString="0" containsNumber="1" minValue="33325.770295412258" maxValue="21629891.43259064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531.365343750003" createdVersion="8" refreshedVersion="8" minRefreshableVersion="3" recordCount="162" xr:uid="{7E2444D7-1952-48E3-8AEF-31A7F3F74E7F}">
  <cacheSource type="worksheet">
    <worksheetSource ref="D3:L165" sheet="1.Lista projektów-FEM21-27"/>
  </cacheSource>
  <cacheFields count="9">
    <cacheField name="Lp." numFmtId="0">
      <sharedItems containsSemiMixedTypes="0" containsString="0" containsNumber="1" containsInteger="1" minValue="1" maxValue="162"/>
    </cacheField>
    <cacheField name="Tytuł projektu" numFmtId="0">
      <sharedItems/>
    </cacheField>
    <cacheField name="Nazwa beneficjenta/ew. partnerów" numFmtId="0">
      <sharedItems/>
    </cacheField>
    <cacheField name="Planowany zakres projektu – najważniejsze elementy projektu " numFmtId="0">
      <sharedItems longText="1"/>
    </cacheField>
    <cacheField name="Wskazanie zgodności projektu z programem" numFmtId="0">
      <sharedItems longText="1"/>
    </cacheField>
    <cacheField name="Działanie" numFmtId="0">
      <sharedItems count="29">
        <s v="2.18 Poprawa efektywności energetycznej - ZIT - instrumenty finansowe"/>
        <s v="2.19 Poprawa efektywności energetycznej -  ZIT - dotacja"/>
        <s v="2.21 Wsparcie rozwoju OZE - ZIT - dotacja"/>
        <s v="2.22  Wsparcie rozwoju OZE - ZIT - instrumenty finansowe"/>
        <s v="2.23 Gospodarowanie wodami - ZIT"/>
        <s v="2.24 Rozwijanie systemu gospodarki wodno-ściekowej - ZIT"/>
        <s v="2.25 Rozwijanie systemu gospodarki odpadami - ZIT"/>
        <s v="3.1 Transport miejski - ZIT"/>
        <s v="6.29 Wsparcie wychowania przedszkolnego - ZIT"/>
        <s v="6.30 Wsparcie kształcenia ogólnego - ZIT"/>
        <s v="6.31 Wsparcie kształcenia zawodowego - ZIT"/>
        <s v="6.33 Wsparcie usług społecznych w regionie - ZIT"/>
        <s v="6.34 Wsparcie usług zdrowotnych - ZIT"/>
        <s v="2.18 Poprawa efektywności energetycznej - ZIT, IIT - instrumenty finansowe" u="1"/>
        <s v="2.19 Poprawa efektywności energetycznej -  ZIT, IIT - dotacja" u="1"/>
        <s v="2.21 Wsparcie rozwoju OZE - ZIT, IIT - dotacja" u="1"/>
        <s v="2.22  Wsparcie rozwoju OZE - ZIT, IIT - instrumenty finansowe" u="1"/>
        <s v="2.23 Gospodarowanie wodami - ZIT, IIT" u="1"/>
        <s v="2.24 Rozwijanie systemu gospodarki wodno-ściekowej - ZIT, IIT" u="1"/>
        <s v="2.25 Rozwijanie systemu gospodarki odpadami - ZIT, IIT" u="1"/>
        <s v="3.1 Transport miejski - ZIT, IIT" u="1"/>
        <s v="6.29 Wsparcie wychowania przedszkolnego - ZIT, IIT" u="1"/>
        <s v="6.30 Wsparcie kształcenia ogólnego - ZIT, IIT" u="1"/>
        <s v="6.31 Wsparcie kształcenia zawodowego - ZIT, IIT" u="1"/>
        <s v="6.33 Wsparcie usług społecznych w regionie - ZIT, IIT" u="1"/>
        <s v="6.34 Wsparcie usług zdrowotnych - ZIT,IIT" u="1"/>
        <s v="6.29 Wsparcie kształcenia ogólnego - ZIT, IIT" u="1"/>
        <s v="6.30 Wsparcie kształcenia zawodowego - ZIT, IIT" u="1"/>
        <s v="6.28 Wsparcie wychowania przedszkolnego - ZIT, IIT" u="1"/>
      </sharedItems>
    </cacheField>
    <cacheField name="Planowane źródło finansowania, w przypadku finansowania w ramach FEM 21-27 wskazanie konkretnego CS" numFmtId="0">
      <sharedItems/>
    </cacheField>
    <cacheField name="Maksymalna wartość wkładu UE (zł)" numFmtId="0">
      <sharedItems containsString="0" containsBlank="1" containsNumber="1" minValue="146880" maxValue="95331583.5"/>
    </cacheField>
    <cacheField name="Maksymalna wartość wkładu UE (euro)_x000a_wg średniego kursu dla okresu 2016-2022 tj. 1 EUR=4,4074" numFmtId="165">
      <sharedItems containsSemiMixedTypes="0" containsString="0" containsNumber="1" minValue="33325.770295412258" maxValue="21629891.4325906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n v="1"/>
    <s v="Budowa linii tramwajowej KST (os. Krowodrza Górka - Azory) w Krakowie"/>
    <s v="Gmina Kraków"/>
    <x v="0"/>
    <s v="Budowa torowiska od pętli Krowodrza Górka wzdłuż ul. Opolskiej do pętli autobusowej Azory (o długości 2,5 km toru podwójnego) wraz z infrastrukturą techniczną. Pętla Azory będzie w pełni zadaszona w wyposażona w budynek terminala pasażerskiego. Wzdłuż trasy nowoprojektowanej linii przewidziano: budowę 4 przystanków wraz z tablicami dynamicznej informacji pasażerskiej, przebudowę ulic i slrzyżowań w niezbędnym zakresie, przebudowę i budowę chodników, przebudowę i budowę ścieżek rowerowych, budowę ekranów akustycznych oraz budowę kładki pieszo-rowerowej nad i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sąsiedztwie pętli Azory powstanie kubaturowy, trzypoziomowy parking P+R na ok. 200 samochodów wraz z zadaszonym parkingiem Bike&amp;Ride o pojemności 50 rowerów. W ramach parkingu przewidziano 10 miejsc dla osób z niepełnosprawnościami oraz 4 miejsca do ładowania pojazdów elektrycznych."/>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165324997.59999999"/>
  </r>
  <r>
    <n v="2"/>
    <s v="Budowa linii tramwajowej od pętli Mały Płaszów do węzła drogowego Kraków Przewóz (S7)"/>
    <s v="Gmina Kraków"/>
    <x v="0"/>
    <s v="Inwestycja ma na celu poprawę obsługi komunikacyjnej transportem publicznym (poprzez przedłużenie istniejącej linii tramwajowej do Małego Płaszowa), a także kołowej (poprzez budowę brakującego odcinka ul. Domagały) terenów przemysłowych i usługowych położonych we wschodniej części Krakowa. Inwestycja powinna przyczynić się również do zwiększenia udziału transportu zbiorowego w podróżach mieszkańców Krakowa i Metropolii Krakowskiej dzięki budowie węzła przesiadkowego z parkingiem Park+Ride. _x000a_1. Budowa linii tramwajowej o długości ok. 4,3 km podwójnego toru._x000a_2.Budowa 20 peronów przystankowych (w tym 4 perony w obrębie pętli tramwajowej)._x000a_3.Budowa sieci trakcyjnej i podstacji trakcyjnej._x000a_4.Budowa węzła przesiadkowego z pętlą tramwajową, terminalem autobusowym komunikacji miejskiej i aglomeracyjnej oraz parkingiem Park+Ride na ok. 500 miejsc postojowych (w tym stanowiska do ładowania samochodów elektrycznych)._x000a_5.Przebudowa istniejącego układu drogowego (jezdni, ciągów   pieszych i rowerowych) w zakresie wynikającym z budowy linii tramwajowej i węzła przesiadkowego._x000a_6. Rozbudowa ulicy Domagały polegająca na budowie brakującego odcinka od ul. Tadeusza Śliwiaka do ul. Nad Drwiną o długości ok. 600m, wraz z mostem nad rzeką Drwina o długości ok. 30m. Jezdnia o przekroju 1x2 pasy ruchu o szerokości 3,5m każdy, ciągi piesze i rowerowe, a także przystanki komunikacji autobusowej_x000a_7.Budowa i przebudowa niezbędnego zakresu sieci infrastruktury technicznej (odwodnienie, oświetlenie, sieć elektroenergetyczna, sieć teletechniczna)._x000a_8.Przebudowa sieci infrastruktury technicznej kolidującej z inwestycją."/>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152821500"/>
  </r>
  <r>
    <n v="3"/>
    <s v="Budowa łącznicy torowiska z ul. Nowosądeckiej w ul. Wielicką w Krakowie wraz z podstacją trakcyjną"/>
    <s v="Gmina Kraków"/>
    <x v="0"/>
    <s v="Projekt obejmuje przebudowę układu torowo-drogowego wraz z niezbędną infrastrukturą towarzyszącą oraz przekładkami kolidującego uzbrojenia. Projekt obejmuje budowę łącznicy torowiska z ul. Nowosądeckiej w ul. Wielicką w kierunku pętli tramwajowej Nowy Bieżanów wraz z budową podstacji trakcyjnej. Ponadto, w ramach projektu planowana jest budowa oświetlenia i odwodnienia oraz przebudowa istniejących peronów tramwajowych."/>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21250000"/>
  </r>
  <r>
    <n v="4"/>
    <s v="Przebudowa torowiska tramwajowego w ul. Starowiślnej w Krakowie wraz z infrastrukturą towarzyszącą w Krakowie"/>
    <s v="Gmina Kraków"/>
    <x v="0"/>
    <s v="Projekt obejmuje przebudowę układu torowo-drogowego wraz z niezbędną infrastrukturą towarzyszącą oraz przekładkami kolidującego uzbrojenia. Zadanie prowadzone jest na odcinku od skrzyżowania z ul. Dietla do Mostu Powstańców Śląskich. W ramach projektu planowana jest wymiana torowiska tramwajowego oraz modernizacja sieci trakcyjnej. Dodatkowo zakres projektu obejmuje przebudowę chodników, budowę drogi dla rowerów, budowę oświetlenia, realizację prac dot. odwodnienia, a także nasadzenia drzew."/>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49518640.399999999"/>
  </r>
  <r>
    <n v="5"/>
    <s v="Budowa węzła przesiadkowego w Zabierzowie Bocheńskim w Gminie Niepołomice "/>
    <s v="Gmina Niepołomice"/>
    <x v="0"/>
    <s v="Budowa węzła przesiadkowego z parkingiem P&amp;R oraz B&amp;R w Zabierzowie Bocheńskim wraz z budową dojść i dojazdów rowerowych. Projekt będzie uwzględniać potrzeby osób o ograniczonej mobilności oraz działania informacyjne dla pasażerów z państw trzecich. Inwestycja będzie zakładać wykorzystywanie  energii z OZE oraz wprowadzać rozwiązania technologiczne polegające na retencjonowaniu wody. Inwestycja bezpośrednio powiązana będzie z liniami autobusowymi w ramach systemu Komunikacji Miejskiej w Krakowie, w ramach współpracy z Województwem Małopolskim, liniami gminnymi oraz przewoźników prywatnych."/>
    <s v="Projekt jest zgodny z działaniem 03.01 Transport miejski. Zakres interwencji 081 – infrastruktura czystego transportu miejskiego._x000a_Odwrócenie trendu rosnących podróży transportem indywidualnym i malejących transportem zbiorowym staje się dla Gminy Niepołomice celem pierwszoplanowym głównie ze względu na katastrofalny stan powietrza i rosnące zatłoczenie dróg. Niezbędne jest kontynuowanie prac nad wdrożeniem wspólnej polityki transportowej gmin tworzących KrOF określającej funkcje transportu indywidualnego i transportu zbiorowego a także zakładającej wprowadzenie wspólnego systemu sterowania ruchem, taryfowego i informacyjnego. Koordynacji będzie też wymagała realizacja działań infrastrukturalnych polegających głównie na budowie węzłów przesiadkowych z parkingami P&amp;R / B&amp;R i terminalami autobusowymi, integrujących podsystemy transportu drogowego, kolejowego, autobusowego, tramwajowego, rowerowego. Deficyty przepustowości sieci drogowej powinny być rekompensowane rozwojem sieci transportu zbiorowego, co wpłynie na osiągniecie celów priorytetu."/>
    <x v="0"/>
    <n v="10673753.5"/>
  </r>
  <r>
    <n v="6"/>
    <s v="Budowa parkingów P&amp;R na linii kolejowej 94 i 97 wraz z budową infrastruktury pieszo -rowerowej prowadzącej do przystanków komunikacji zbiorowej na terenie Gminy Skawina"/>
    <s v="Gmina Skawina"/>
    <x v="0"/>
    <s v="Zakres projektu: _x000a_a) budowa parkingów P&amp;R przy przystankach kolejowych na linii kolejowej 94 i 97 tj. _x000a_●Budowa węzła przesiadkowego Skawina Zachodnia, w zakres którego wchodzi parking P&amp;R na 98 samochodów, w tym 6 stanowisk dla niepełnosprawnych, zatokę Kiss&amp;Ride, droga dojazdowa do węzła, ciągi pieszo - rowerowe, zatoki autobusowe, 2 zadaszone wiaty rowerowe na 50 rowerów. _x000a_●P&amp;R Radziszów Centrum, w zakres którego wchodzi parking na 38 samochodów w tym 3 dla os. niepełnosprawnych, B&amp;R na 20 rowerów - _x000a_●P&amp;R Zelczyna, parking na 20 samochodów w tym 2 dla os. niepełnosprawnych, B&amp;R na 20 rowerów, droga dojazdowa do P&amp;R szacowana wartość: _x000a_●P&amp;R Rzozów w zakres którego wchodzi parking na 9 samochodów w tym 1 dla os. niepełnosprawnych, B&amp;R na 20 rowerów _x000a_b) Budowa ciągów pieszo-rowerowych i ścieżek rowerowych prowadzących do przystanków komunikacji zbiorowej  _x000a_●Ścieżka pieszo-rowerowa ul. Brzegi Radziszów łącząca istniejące CPR z Przystankiem kolejowym i P&amp;R  Radziszów Centrum, 79m, szerokość 3 m. w technologii RCC_x000a_●CPR Rzozów, 3 zadania ścieżka pieszo - rowerowa prowadząca do przystanku kolejowego Rzozów, CPR prowadzący do przystanku kolejowego Rzozów Centrum"/>
    <s v="Celem projektu jest zmiana zachowań komunikacyjnych prowadzących do zwiększenia udziału komunikacji zbiorowej w ogóle podróży, poprzez tworzenie warunków dla budowy sprawnych, przyjaznych dla podróżnych, ekologicznych i zintegrowanych systemów transportu miejskiego w regionie, usprawnienie systemu mobilności miejskiej polegające na integracji komunikacji indywidualnej i zbiorowej, poprzez budowę służącej temu infrastruktury (węzły przesiadkowe, parkingi parkuj i jedź, infrastruktura pieszo – rowerowa ułatwiająca dostęp do komunikacji zbiorowej), zmniejszenia emisji CO2 i innych zanieczyszczeń uciążliwych dla środowiska i mieszkańców aglomeracji poprzez wzrost poziomu proekologicznych rozwiązań transportowych i stworzenie alternatyw dla transportu samochodowego._x000a_Ponadto projekt przewiduje poprawę bezpieczeństwa ruchu drogowego, pieszych i rowerzystów poprzez separację ruchu rowerowego od samochodowego, budowę infrastruktury pieszo-rowerowej oraz fizyczne uspokajanie ruchu. Poprawę jakości życia na terenie Krakowskiego Obszaru Funkcjonalnego, poprzez zwiększenie ruchliwości i poprawę mobilności mieszkańców, poprawę ich stanu zdrowia i wzrost świadomości ekologicznej mieszkańców Gminy, a także stworzenie zintegrowanego systemu transportu na terenie Krakowskiego Obszaru Funkcjonalnego poprzez poprawę powiązań komunikacyjnych pomiędzy Gminą Skawina a gminami ościennymi."/>
    <x v="0"/>
    <n v="15941836.199999999"/>
  </r>
  <r>
    <n v="7"/>
    <s v="Budowa wielopoziomowego parkingu P&amp;R i B&amp;R przy stacji kolejowej Wieliczka Park w Gminie Wieliczka "/>
    <s v="Gmina Wieliczka"/>
    <x v="0"/>
    <s v="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zmiana środka transport na transport zbiorowy) i minimalizowania negatywnego wpływu transport na środowisko naturalne_x000a_Dzięki realizacji projektu ulegnie poprawie dostępność komunikacyjną dla mieszkańców gminy infrastruktury umożliwiającej zmianą środka transport na transport zbiorowy w dogodnej lokalizacji oraz podniesie świadomość środowiskową lokalnej społeczności. "/>
    <x v="0"/>
    <n v="18000000"/>
  </r>
  <r>
    <n v="8"/>
    <s v="Budowa parkingu P&amp;R i B&amp;R przy przystanku kolejowym Wieliczka Bogucice w Gminie Wieliczka"/>
    <s v="Gmina Wieliczka"/>
    <x v="0"/>
    <s v="Zakres inwestycji obejmuje wykonanie projektu parkingu oraz jego budowę wraz z niezbędną infrastrukturą towarzyszącą. Będzie on  znajdował się blisko przystanku kolejowego Wieliczka – Bogucice  z wytyczonymi dogodnymi dojściami do przystanków transportu zbiorowego wraz z uwzględnieniem zachowania zasad dostępności dla osób o ograniczonej mobilności oraz z niepełnosprawnościami. Na parkingu planowanych jest 100 miejsc postojowych dla samochodów i 30 miejsc do parkowania dla rowerów. "/>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zmiana środka transport na transport zbiorowy) i minimalizowania negatywnego wpływu transport na środowisko naturalne_x000a_Dzięki realizacji projektu ulegnie poprawie dostępność komunikacyjną dla mieszkańców gminy infrastruktury umożliwiającej zmianą środka transport na transport zbiorowy w dogodnej lokalizacji oraz podniesie świadomość środowiskową lokalnej społeczności. "/>
    <x v="0"/>
    <n v="4000000"/>
  </r>
  <r>
    <n v="9"/>
    <s v="Rozbudowa węzła przesiadkowego w rejonie ulic Piłsudskiego, Niepołomska w Wieliczce"/>
    <s v="Gmina Wieliczka"/>
    <x v="0"/>
    <s v="W ramach inwestycji zostanie wykonany projekt budowlany oraz przebudowana zostanie pętla autobusowa, taka by parametry nowej pętli uwzględniały możliwość obsługiwania taboru przegubowego dostosowanego do obsługi większej ilości pasażerów. Parametry obecnie funkcjonującej zatoki nie pozwalają na uruchomienie autobusu przegubowego, który poprawiłby komfort jazdy mieszkańców oraz turystów, korzystających z połączenia miasta Krakowa z Wieliczką. _x000a_W ramach projektu zostanie wybudowana pętla wraz  z niezbędna infrastukturą towarzyszącą. Powstanie parking dla 19 pojazdów osobowych wraz z miejscami postojowymi dla osób niepełnosprawnych. Zostaną zamontowane wiaty dla rowerów. Planuje się zamontować stojaki na 20 rowerów. W ramach projektu zostanie także wybudowane zaplecze socjalne dla kierowców."/>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i minimalizowania negatywnego wpływu transport na środowisko naturalne_x000a_Dzięki realizacji projektu ulegnie poprawie dostępność komunikacyjna dla mieszkańców gminy pod kątem infrastruktury umożliwiającej obsługę większej liczby pasażerów transportem zbiorowym. "/>
    <x v="0"/>
    <n v="4297306"/>
  </r>
  <r>
    <n v="10"/>
    <s v="Rozwój zrównoważonej mobilności w gminie Zielonki"/>
    <s v="Gmina Zielonki"/>
    <x v="0"/>
    <s v="Wybudowanie 7 obiektów „Park &amp; Ride” zlokalizowanych w bezpośrednim sąsiedztwie przystanków transportu zbiorowego oraz wybudowanie 12 obiektów &quot;Bike &amp; Ride&quot; w bezpośrednim sąsiedztwie przystanków komunikacyjnych lub obiektów użyteczności publicznej. Ponadto projekt przewiduje realizację infrastruktury pieszo-rowerowej w postacji ciągów pieszo-rowerowych umożliwiających dojazd mieszkańcom nowo wybudowanych miejsc zamieszkania do punktów przesiadkowych (budowa ciągu pieszo-rowerowego wzdłuż drogi E7 w miejscowościach Boleń, Bibice i Węgrzce na długości ok. 3 km, ciąg pieszo-rowerowy wzdłuż ul. Marszowieckiej w Zielonkach o długości 0,67 km prowadzący do końcowej pętli autobusowej). W ramach projektu przewidziano instalację 25 tablic informujących o aktualnych kursach autobusów zlokalizowanych na przystankach przy najczęściej uczęszczanych trasach."/>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i minimalizowania negatywnego wpływu transport na środowisko naturalne"/>
    <x v="0"/>
    <n v="8171966.2999999998"/>
  </r>
  <r>
    <n v="11"/>
    <s v="Budowa linii tramwajowej pomiędzy skrzyżowaniem ulic Wielickiej, Teligi, Kostaneckiego a osiedlem Rżąka wraz z pętlą tramwajową oraz parkingiem Park&amp;Ride w Krakowie"/>
    <s v="Gmina Miejska Kraków"/>
    <x v="1"/>
    <s v="Zakres zadania obejmuje budowę torowiska od skrzyżowania ulic Wielickiej, Teligi i Kostaneckiego do osiedla Rżąka (z możliwością przedłużenia do Wieliczki) wraz z infrastrukturą techniczną.Wzdłuż trasy nowoprojektowanej linii przewidziano: budowę przystanków wraz z tablicami dynamicznej informacji pasażerskiej, przebudowę ulic i skrzyżowań w niezbędnym zakresie, przebudowę i budowę chodników, przebudowę i budowę ścieżek rowerowych, budowę ekranów akustycznych.Linia zostanie włączona do Obszarowego Systemu Sterowania Ruchem."/>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127500000"/>
  </r>
  <r>
    <n v="12"/>
    <s v="Przebudowa torowiska wzdłuż ulicy Solidarności w Krakowie wraz z podstacjami trakcyjnymi nr 01 „Czyżyny”, nr 02 „Zajezdnia Nowa Huta”, nr 03 „Pleszów”, nr 08 „Cementownia”, nr 10 „Bulwarowa"/>
    <s v="Gmina Miejska Kraków"/>
    <x v="1"/>
    <s v="Projekt obejmuje przebudowę układu torowo-drogowego wzdłuż ulicy Solidarności w Krakowie na odcinku od Placu Centralnego do ul. Bulwarowej wraz z niezbędną infrastrukturą towarzyszącą oraz przekładkami kolidującego uzbrojenia oraz odcinek od ul. Bulwarowej dowiązujący się do trasy S7 w Krakowie w zakresie przebudowy układu torowego. W związku z planami budowy linii energetycznych przez Krakowski Holding Komunalny z Ekospalarnii Kraków do podstacji trakcyjnych na terenie Nowej Huty w Krakowie i wykorzystania wyprodukowanej energii elektrycznej na cele trakcyjne, należy dostosować podstacje trakcyjne do możliwości włączenia w system budowanych linii energetycznych z Ekospalarnii.W związku z koniecznością sprostania zapotrzebowaniu na zwiększone zużycie energii trakcyjnej przez nowoczesny tabor tramwajowy niezbędne jest przeprowadzenie w ramach projektu gruntownej modernizacji podstacji trakcyjnych zasilających (stale lub w razie awarii) torowisko w ul. Solidarności oraz układu rezerwowego tj. nr 02 „Zajezdnia Nowa Huta”, nr 03 „Pleszów”, nr 08 „Cementownia”, nr 10 „Bulwarowa”."/>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50084349.590000004"/>
  </r>
  <r>
    <n v="13"/>
    <s v="Rozwój inteligentnych systemów transportowych (ITS) poprawiających dostępność komunikacyjną na terenie miasta Krakowa"/>
    <s v="Gmina Miejska Kraków"/>
    <x v="1"/>
    <s v="Projekt obejmuje:_x000a_1. Montaż tablic dynamicznej informacji pasażerskiej (DIP) na przystankach autobusowych oraz autobusowo-tramwajowych (wspólne tablice dla tramwajów oraz autobusów) na terenie m. Krakowa_x000a_2. Montaż tablic zmiennej treści (VMS) na wjazdach do miasta Krakowa od strony północnej, wschodniej i zachodniej, informujących o czasie przejazdu oraz trasie alternatywnej, montaż detektorów (ANPR, bluetooth, indukcyjna)_x000a_3.Kontrola dostępu (obszar Kazimierza, Centrum oraz BUS Pasy)"/>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89837398"/>
  </r>
  <r>
    <n v="14"/>
    <s v="Rozwój floty tramwajowej do obsługi systemu Komunikacji Miejskiej Krakowa poprzez zakup kolejnych nowoczesnych niskopodłogowych wagonów"/>
    <s v="Gmina Miejska Kraków"/>
    <x v="1"/>
    <s v="W ramach projektu zakupionych zostanie 30 fabrycznie nowych niskopodłogowych wagonów tramwajowych, w tym dwukierunkowych oraz wyposażonych w system jazdy bez zasilania z sieci trakcyjnej (6 szt. wagonów o długości 32-34 m dwukierunkowych, 10 szt. wagonów o długości 40-45 m jednokierunkowych i 14 szt. wagonów o długości 24-27 m jednokierunkowych).Tramwaje kupione w ramach projektu będą posiadały niską podłogę. Wyposażone będą także w platformy najazdowe w obszarze drzwi dedykowane dla osób niepełnosprawnych, klimatyzację w przedziale pasażerskim, system monitoringu wewnętrznego i zewnętrznego, zwiększający poczucie bezpieczeństwa podróżnym oraz inne udogodnienia."/>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26775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n v="1"/>
    <s v="Adaptacja poddasza budynku Domu Kultury w Sułowie na potrzeby kulturalne"/>
    <s v="Gmina Biskupice"/>
    <s v="Projekt obejmuje adaptację nieużytkowego poddasza w budynku Domu Kultury w Sułowie, na potrzeby zaplecza kulturalno–administracyjnego dla Centrum Kultury Gminy Biskupice. W ramach projektu na poddaszu zostaną wykonane mniejsze sale, sanitariaty i pomieszczenia administracyjne, które będą służyły prowadzeniu zajęć oraz warsztatów kulturalnych dla mieszkańców.  W  skali roku przynajmniej 80% czasu lub przestrzeni tej infrastruktury będzie wykorzystywane do celów związanych z kulturą. Zaadoptowanie poddasza pozwoli na pełną realizację działalności związanej z organizacją zadań kulturalnych w budynku Domu Kultury w Sułowie. Elementem projektu jest zlecenie opracowania dokumentacji technicznej."/>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800000"/>
    <n v="2380000"/>
    <n v="540000.90756455052"/>
  </r>
  <r>
    <n v="2"/>
    <s v="Budowa strefy turystycznej wraz z zapleczem"/>
    <s v="Gmina Igołomia-Wawrzeńczyce"/>
    <s v="W ramach budowanej strefy planuje się m.in.: wieżę widokową, wiatę wraz ze stołami piknikowymi, strefę zabaw podwórkowych, budynek zaplecza socjalno-gospodarczego (zapewniającego dostęp do bieżącej wody oraz łazienki, w obiekcie zaplanowano pomieszczenia gospodarcze do przechowywania narzędzi i sprzętów do bieżącej pielęgnacji rozległego terenu zielonego i krzewów)."/>
    <s v="Projekt realizuje typ operacji C w ramach Działania 7.2 FEM tj. oferta turystyczna. Projekt spełnia wszystkie warunki wskazane w programie i linii demarkacyjnej oraz nie zawiera elementów wyłączonych ze wsparcia w ramach programu."/>
    <x v="0"/>
    <s v="FEM 2021-2027, CS 5(i)"/>
    <n v="6375000"/>
    <n v="5418750"/>
    <n v="1229466.3520442892"/>
  </r>
  <r>
    <n v="3"/>
    <s v="Budowa sali widowiskowej z zapleczem socjalnym w Baranówce"/>
    <s v="Gmina Kocmyrzów-Luborzyca"/>
    <s v="Projekt obejmuje budowę sali widowiskowej z zapleczem socjalnym w miejscowości Baranówka, na terenie gminy Kocmyrzów-Luborzyca. Realizacja projektu podyktowana jest obecnymi ograniczeniami lokalowymi oraz potrzebą stworzenia miejsca realizacji m.in. imprez kulturalnych i okolicznościowych na szeroką skalę. Rozwój infrastruktury kultury pozwoli na wzmocnienie oferty kulturalnej oraz zapewnienie warunków w zakresie dostępności. W skali roku przynajmniej 80% czasu lub przestrzeni tej infrastruktury będzie wykorzystywane do celów związanych z kulturą. Planowana sala widowiskowa wykorzystywana będzie do organizacji różnorodnych wydarzeń, takich jak koncerty, spektakle teatralne, przedstawienia taneczne czy festiwale. To z pewnością przyciągnie mieszkańców gminy, jak i odwiedzających, co przyczyni się do ożywienia życia kulturalnego i promocji lokalnej sceny artystycznej oraz rozwoju turystyki kulturalnej. Dodatkowo, nowa sala widowiskowa będzie służyć jako miejsce spotkań dla lokalnych organizacji społecznych, czy jako przestrzeń dla lokalnych przedsiębiorców do organizowania targów czy konferencji. Zwiększy to jej funkcjonalność i wykorzystanie, wpływając pozytywnie na rozwój lokalnej społeczności. "/>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7060000"/>
    <n v="6001000"/>
    <n v="1361573.7169306166"/>
  </r>
  <r>
    <n v="4"/>
    <s v="Adaptacja i modernizacja Dworu Badenich, os. Wadów"/>
    <s v="Gmina Miejska Kraków"/>
    <s v="Celem projektu jest renowacja i adaptacja istniejącego budynku zabytkowego Dworu Badenich z przeznaczeniem na prowadzenie działalności kulturalnej i oświatowej (domu kultury, filia Biblioteki Kraków oraz pomieszczenia przeznaczone dla Stowarzyszenia Przyjaciół Wadowa) oraz zagospodarowanie przyległego do budynku zabytkowego parku. Realizacja projektu zgodnie z postanowieniami ustawy z dnia 23 lipca 2003 r. o ochronie zabytków i opiece nad zabytkami."/>
    <s v="Projekt realizuje typ operacji B w ramach Działania 7.2 FEM tj. ochrona i opieka nad zabytkami. Projekt spełnia wszystkie warunki wskazane w programie i linii demarkacyjnej oraz nie zawiera elementów wyłączonych ze wsparcia w ramach programu. "/>
    <x v="0"/>
    <s v="FEM 2021-2027, CS 5(i)"/>
    <n v="30487210.899999999"/>
    <n v="25914129.264999997"/>
    <n v="5879686.2696828051"/>
  </r>
  <r>
    <n v="5"/>
    <s v="Odnowa parku dworskiego przy Dworze Czeczów w Krakowie"/>
    <s v="Gmina Miejska Kraków"/>
    <s v="Zakres inwestycji obejmuje odnowę zabytkowego parku, w tym m.in. zieleń, nawierzchnie,  oświetlenie,  elementy małej architektury, ogrodzenie. Realizacja projektu zgodnie z postanowieniami ustawy z dnia 23 lipca 2003 r. o ochronie zabytków i opiece nad zabytkami."/>
    <s v="Projekt realizuje typ operacji B w ramach Działania 7.2 FEM tj. ochrona i opieka nad zabytkami. Projekt spełnia wszystkie warunki wskazane w programie i linii demarkacyjnej oraz nie zawiera elementów wyłączonych ze wsparcia w ramach programu. "/>
    <x v="0"/>
    <s v="FEM 2021-2027, CS 5(i)"/>
    <n v="12000000"/>
    <n v="10200000"/>
    <n v="2314289.6038480736"/>
  </r>
  <r>
    <n v="6"/>
    <s v="Adaptacja budynku na potrzeby centrum kultury w dzielnicy Wesoła wraz zagospodarowaniem przestrzeni"/>
    <s v="Gmina Miejska Kraków"/>
    <s v="W ramach adaptacji istniejącego budynku   zakłada się zmianę przeznaczenia obiektu na cele użyteczności publicznej. W ramach projektu w budynku zostaną wymienione wszystkie instalacje wewnętrzne, aby uchronić substancję zabytkową od zagrożeń wynikających z awaryjności tychże instalacji i dalsze korzystanie z obiektu w nowej formule. Renowacji podlegać będą elementy zabytkowej stolarki, odświeżenie powłok malarskich. Zakłada się stworzenie infrastruktury potrzebnej pod implementację nowoczesnych rozwiązań teleinformatycznych, a przez to ochronę zabytku i nadanie mu nowej funkcji, aby możliwe było organizowanie wydarzeń kulturalno-artystycznych._x000a_Projekt zakłada zmianę przeznaczenia budynku z funkcji medycznej na funkcję usług o charakterze kulturalno-społecznym i edukacyjnym. Nowy obiekt ma być miejscem integracji odbiorców wokół spotkań z kulturą, wzmacniania wymiany doświadczeń międzypokoleniowych oraz międzykulturowych poprzez m.in. wspieranie młodych twórców, otwarte pracownie dla mieszkańców, przestrzeń coworkingowa dla NGOsów, lab innowacji sektora kultury. Jest to docelowo również miejsce integracji tych, którzy już są obecni na dzielnicy, czyli mieszkańców i szpitali z nowym środowiskiem kreatywno-kulturalnym. Przewiduje się również zagospodarowanie otoczenia, poprzez stworzenie przestrzeni będącej bogatą w zieleń enklawą wypoczynku i spotkań dla mieszkańców, zapewniającą możliwość rekreacji i innych aktywności w ramach tzw. organizacji czasu wolnego. Teren zostanie przystosowany na potrzeby organizowania otwartych warsztatów, spotkań, prelekcji czy wystaw. Mając na uwadze zapisy MPZP, planowane jest przekształcenie boiska w park i wyposażenie w małą architekturę, siłownię zewnętrzną, nie pomijając jednak wolnych przestrzeni dla możliwości organizowania aktywności na świeżym powietrzu. Szczególną uwagę należy zwrócić na uniwersalne zagospodarowanie tej przestrzeni pozwalające na jej wykorzystanie przez różne grupy wiekowe użytkowników. Utworzenie obiektu kultury oraz uporządkowanie jego otoczenia na dotychczas zaniedbanym obszarze ożywi ruch w dzielnicy i przyciągnie mieszkańców oraz przedstawicieli środowiska artystycznego spoza tego obszaru, a także stanie się miejscem atrakcyjnym turystycznie."/>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9480000"/>
    <n v="25058000"/>
    <n v="5685438.1267867675"/>
  </r>
  <r>
    <n v="7"/>
    <s v="Przebudowa budynku komunalnego w Raciborowicach na filię Centrum Kultury i Promocji w Michałowicach"/>
    <s v="Gmina Michałowice"/>
    <s v="Projekt obejmuje przebudowę budynku położonego w miejscowości Raciborowice na filię Centrum Kultury i Promocji w Michałowicach. Ponieważ miejscowość Raciborowice leży na granicy gminy Michałowice z gminami Zielonki, Kocmyrzów-Luborzyca oraz miastem Kraków, z obiektów kultury będą korzystali mieszkańcy co najmniej 4 gmin. W budynku na trzech poziomach znajdować się będą m.in. pomieszczenia magazynowe, sale ćwiczeń i prób orkiestry czy sala konferencyjna. Budynek będzie pełnił m.in. funkcję sali prób dla Orkiestry Wieniawa, która skupia muzyków z terenu gmin ościennych m.in. Krakowa, Kocmyrzowa-Luborzycy, Zielonek, dlatego jego realizacja  będzie miała wpływ na potrzeby mieszkańców więcej niż jednej gminy. W skali roku przynajmniej 80% czasu i/lub przestrzeni infrastruktury będzie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1500000"/>
    <n v="1275000"/>
    <n v="289286.2004810092"/>
  </r>
  <r>
    <n v="8"/>
    <s v="Utworzenie strefy czasu wolnego w Gminie Mogilany"/>
    <s v="Gmina Mogilany"/>
    <s v="Projekt obejmuje przebudowę, adaptację i wyposażenie obiektu kultury cele, podniesienia dostępności oferty kulturalnej na terenie gminy Mogilany. W obiekcie powstanie autorska, nowatorska i interaktywna wystawa poświęcona folklorowi regionu i życiu podkrakowskiej wsi, w oparciu m.in. o dorobek Zespołu Regionalnego &quot;Mogilanie&quot; i zgromadzone przez lata dokumenty, artefakty oraz materialne i niematerialne świadectwa kultury. Część ekspozycji będzie miała charakter mobilny i będzie mogła być prezentowana w innych gminach Metropolii i na tematycznych wydarzeniach lokalnych. Zaadaptowana przestrzeń będzie umożliwiała m.in spotkania tematyczne, warsztaty, lekcje folkloru - baza dla formalnej i nieformalnej edukacji regionalnej o charakterze ponadlokalnym."/>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000000"/>
    <n v="1700000"/>
    <n v="385714.93397467898"/>
  </r>
  <r>
    <n v="9"/>
    <s v="Budowa tras rowerowych łączących Przylasek Rusiecki z Puszczą Niepołomicką"/>
    <s v="Gmina Niepołomice"/>
    <s v="Projekt składa się z dwóch głównych inwestycji - budowy kładki rowerowej przez Wisłę wzdłuż mostu kolejowego w rejonie Przylasku Rusieckiego oraz budowie około 6 km ścieżek rowerowych dolinami rzek Drwinki i Podężanki."/>
    <s v="Projekt realizuje typ operacji D w ramach Działania 7.2 FEM tj. trasy turystyczne. Projekt spełnia wszystkie warunki wskazane w programie i linii demarkacyjnej oraz nie zawiera elementów wyłączonych ze wsparcia w ramach programu."/>
    <x v="0"/>
    <s v="FEM 2021-2027, CS 5(i)"/>
    <n v="10150000"/>
    <n v="8627500"/>
    <n v="1957503.2899214956"/>
  </r>
  <r>
    <n v="10"/>
    <s v="Modernizacja Ośrodka Kulturalno Rekreacyjnego Gubałówka w Skawinie wraz z otoczeniem"/>
    <s v="Gmina Skawina "/>
    <s v="W zakresie projektu przewiduje się działania inwestycyjne, które będą obejmowały m.in. modernizację budynku OKR Gubałówka pod kątem prowadzenia różnorakich działań i inicjatyw kulturalnych i społecznych, modernizację otoczenia obiektu pod kątem wzbogacenia oferty kulturalnej (m.in. amfiteatr plenerowy, mała architektura i infrastruktura towarzysząca. W  skali roku przynajmniej 80% czasu lub przestrzeni tej infrastruktury będzie być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16794740"/>
    <n v="9405054.4000000004"/>
    <n v="2133923.4923083903"/>
  </r>
  <r>
    <n v="11"/>
    <s v="Modernizacja Muzeum Ślusarstwa w Świątnikach Górnych"/>
    <s v="Gmina Świątniki Górne"/>
    <s v="Modernizacja budynku muzeum, odnowienie, zakup wyposażenia, dostosowanie dla osób ze szczególnymi potrzebami. Muzeum Ślusarstwa w Świątnikach Górnych jest jedynym muzeum tego typu w Polsce, dlatego realizowany projekt będzie miał charakter ponadlokalny. Obiekt jest odwiedzany przez turystów z całej Polski, a nawet z poza terenu naszego kraju. "/>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3000000"/>
    <n v="1680000.0000000002"/>
    <n v="381177.11122203572"/>
  </r>
  <r>
    <n v="12"/>
    <s v="Przebudowa, rozbudowa i remont budynku Centrum Kultury w Światnikach Górnych"/>
    <s v="Gmina Świątniki Górne"/>
    <s v="Przebudowa oraz remont pomieszczeń budynku wraz z adaptacja dla Centrum Kultury. Rozbudowa poprzez wykonanie zewnętrznych schodów oraz windy. "/>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3000000"/>
    <n v="1680000.0000000002"/>
    <n v="381177.11122203572"/>
  </r>
  <r>
    <n v="13"/>
    <s v="Utworzenie leśnego szlaku turystycznego w miejscowości Olszowice"/>
    <s v="Gmina Świątniki Górne"/>
    <s v="Utworzenie leśnego szlaku turystycznego w miejscowości Olszowice ok 2 km."/>
    <s v="Projekt realizuje typ operacji D w ramach Działania 7.2 FEM tj. trasy turystyczne. Projekt spełnia wszystkie warunki wskazane w programie i linii demarkacyjnej oraz nie zawiera elementów wyłączonych ze wsparcia w ramach programu."/>
    <x v="0"/>
    <s v="FEM 2021-2027, CS 5(i)"/>
    <n v="2000000"/>
    <n v="1120000"/>
    <n v="254118.07414802379"/>
  </r>
  <r>
    <n v="14"/>
    <s v="Przebudowa budynku mieszkalnego na Filie Centrum Kultury w miejscowości Ochojno"/>
    <s v="Gmina Świątniki Górne"/>
    <s v="Przebudowa budynku mieszkalnego na Filię Centrum Kultury w miejscowości Ochojno. W  skali roku przynajmniej 80% czasu lub przestrzeni tej infrastruktury będzie być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4785500"/>
    <n v="2679880.0000000005"/>
    <n v="608041.021917684"/>
  </r>
  <r>
    <n v="15"/>
    <s v="Adaptacja zabytkowego budynku dawnej oficyny i browaru pałacu Konopków w Wieliczce na Multimedialne Centrum Regionalne"/>
    <s v="Gmina Wieliczka"/>
    <s v="Zadanie polega na przeprowadzeniu renowacji i adaptacji zabytkowego budynku stanowiącego część zabudowań Pałacu Konopków wybudowanego w latach 80. XVIII w. (dawna oficyna i browar,) w którym powstanie Multimedialne Centrum Regionalne. Będzie to miejsce, gdzie zgromadzona zostanie wiedza na temat miasta Wieliczka zarówno w formie tradycyjnych artefaktów, jak i w formie multimedialnej (filmy, wirtualne mapy, stanowiska multimedialne, skany zdjęć i dokumentów itp.). Planowane jest stworzenie miejsca pełniącego szeroko pojęte funkcje użytkowe, w szczególności kulturalne, związane z edukacją kulturalną, służące integracji lokalnej społeczności oraz turystom."/>
    <s v="Projekt realizuje typ operacji B w ramach Działania 7.2 FEM tj. ochrona i opieka nad zabytkami. Projekt spełnia wszystkie warunki wskazane w programie i linii demarkacyjnej oraz nie zawiera elementów wyłączonych ze wsparcia w ramach programu."/>
    <x v="0"/>
    <s v="FEM 2021-2027, CS 5(i)"/>
    <m/>
    <n v="4407400"/>
    <n v="1000000"/>
  </r>
  <r>
    <n v="16"/>
    <s v="Modernizacja i renowacja zabytkowego budynku Wielickiego Centrum Kultury"/>
    <s v="Gmina Wieliczka"/>
    <s v="Celem projektu jest modernizacja i renowacja zabytkowego budynku Wielickiego Centrum Kultury  usytuowanego na Rynku Górnym w Wieliczce, prowadzącego działalność społeczno-kulturalną. W wyniku realizacji projektu wzrośnie jakość i dostępność oferty w obszarze kultury. Działania realizowane w projekcie przyczynią się do poprawy jakości funkcjonowania infrastruktury kultury m.in. poprzez podnoszenie standardów infrastruktury."/>
    <s v="Projekt realizuje typ operacji A w ramach Działania 7.2 FEM tj. infrastruktura instytucji kultury. Projekt spełnia wszystkie warunki wskazane w programie i linii demarkacyjnej oraz nie zawiera elementów wyłączonych ze wsparcia w ramach programu."/>
    <x v="0"/>
    <s v="FEM 2021-2027, CS 5(i)"/>
    <m/>
    <n v="6634212.4056000002"/>
    <n v="1505244"/>
  </r>
  <r>
    <n v="17"/>
    <s v="Rozbudowa infrastruktury instytucji kultury w Gminie Wielka Wieś"/>
    <s v="Gmina Wielka Wieś"/>
    <s v="Budowa sali widowiskowej, zaplecza, szatni oraz pomieszczeń technicznych i biurowych. W  skali roku przynajmniej 80% czasu lub przestrzeni tej infrastruktury będzie być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7000000"/>
    <n v="5950000"/>
    <n v="1350002.2689113764"/>
  </r>
  <r>
    <n v="18"/>
    <s v="Remont konserwatorski budynku oficyny wraz z zagospodarowaniem terenu przy Willi Lubomirskich w Kochanowie w gminie Zabierzów"/>
    <s v="Gmina Zabierzów"/>
    <s v="Remont konserwatorski budynku oficyny oraz zagospodarowanie terenu wokół oficyny i willi."/>
    <s v="Projekt realizuje typ operacji B w ramach Działania 7.2 FEM tj. ochrona i opieka nad zabytkami. Projekt spełnia wszystkie warunki wskazane w programie i linii demarkacyjnej oraz nie zawiera elementów wyłączonych ze wsparcia w ramach programu."/>
    <x v="0"/>
    <s v="FEM 2021-2027, CS 5(i)"/>
    <n v="4500000"/>
    <n v="3825000"/>
    <n v="867858.60144302761"/>
  </r>
  <r>
    <n v="19"/>
    <s v="Budowa biblioteki z izbą regionalną"/>
    <s v="Gmina Zielonki"/>
    <s v="Celem projektu jest zrealizowanie obiektu – biblioteki z izbą regionalną, który pozwoli: rozszerzyć działalność kulturalną; utrwalać wartości i tradycje lokalne, upowszechniać wiedzę o strojach, obrzędach i zwyczajach; promować kulturę i sztukę ludową. Nowy budynek biblioteki z izbą regionalną, zapewni przestrzeń dla: odpoczynku, spędzania wolnego czasu, spotkań – miejsce, w którym tętni życie lokalnej społeczności, gdzie rodzą się nowe pomysły oraz które wzmacnia poczucie przynależności do lokalnego otoczenia."/>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17434400"/>
    <n v="8194168"/>
    <n v="1859184.099469074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
  <r>
    <s v="Głęboka modernizacja energetyczna budynków użyteczności publicznej na terenie gminy Biskupice"/>
    <x v="0"/>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3617953"/>
    <n v="820881.47206970095"/>
  </r>
  <r>
    <s v="Poprawa efektywności energetycznej - modernizacja  budynków użyteczności publicznej i budynków komunalnych na terenie gminy Biskupice"/>
    <x v="0"/>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3617953"/>
    <n v="820881.47206970095"/>
  </r>
  <r>
    <s v="Głęboka modernizacja energetyczna budynku w Stręgoborzycach"/>
    <x v="1"/>
    <s v="W ramach projektu planowana jest modernizacja energetyczna zabytkowego, dwukondygnacyjnego dworku z XIX w. Obiekt znajduje się w Gminnej Ewidencji Zabytków pod nr 26.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1195530"/>
    <n v="271255.16177338111"/>
  </r>
  <r>
    <s v="Głęboka modernizacja energetyczna budynku SP w Igołomii"/>
    <x v="1"/>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1195530"/>
    <n v="271255.16177338111"/>
  </r>
  <r>
    <s v="Termomodernizacja komunalnych budynków mieszkalnych - etap II"/>
    <x v="2"/>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14069096"/>
    <n v="3192153.1968961293"/>
  </r>
  <r>
    <s v="Termomodernizacja komunalnych budynków mieszkalnych w Krakowie"/>
    <x v="2"/>
    <s v="W ramach projektu planowana jest termomodernizacja 16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12573521"/>
    <n v="2852820.4837319055"/>
  </r>
  <r>
    <s v="Termomodernizacja budynku MOPS w Krakowie"/>
    <x v="2"/>
    <s v="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s v="2.19 Poprawa efektywności energetycznej -  ZIT - dotacja"/>
    <s v="FEM 2021-2027, CS 2(i)"/>
    <n v="1445000"/>
    <n v="339332.71"/>
  </r>
  <r>
    <s v="Termomodernizacja budynku komunalnego w Raciborowicach. Etap I"/>
    <x v="3"/>
    <s v="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_x000a_Projekt uzupełniający do projektu realizowanego w ramach Działania 2.18."/>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637500"/>
    <n v="144643.1002405046"/>
  </r>
  <r>
    <s v="Termomodernizacja budynku komunalnego w Raciborowicach. Etap II"/>
    <x v="3"/>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637500"/>
    <n v="144643.1002405046"/>
  </r>
  <r>
    <s v="Modernizacja energetyczna obiektów BUP1"/>
    <x v="4"/>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1487500"/>
    <n v="337500.56722784409"/>
  </r>
  <r>
    <s v="Modernizacja energetyczna obiektów BUP2"/>
    <x v="4"/>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1487500"/>
    <n v="337500.56722784409"/>
  </r>
  <r>
    <s v="Termomodernizacja budynków użyteczności publicznej z wykorzystaniem odnawialnych źródeł energii"/>
    <x v="5"/>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2250000"/>
    <n v="510505.05967236921"/>
  </r>
  <r>
    <s v="Poprawa efektywności energetycznej - termomodernizacja budynków użyteczności publicznej i budynków komunalnych na terenie Gminy Świątniki Górne "/>
    <x v="5"/>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2250000"/>
    <n v="510505.05967236921"/>
  </r>
  <r>
    <s v="Termomodernizacja budynków użyteczności publicznej na terenie Gminy Wieliczka - etap III"/>
    <x v="6"/>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3337500"/>
    <n v="757249.17184734764"/>
  </r>
  <r>
    <s v="Termomodernizacja budynków użyteczności publicznej oraz budynków komunalnych na terenie Gminy Wieliczka - etap IV"/>
    <x v="6"/>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3337500"/>
    <n v="757249.17184734764"/>
  </r>
  <r>
    <s v="Modernizacja energetyczna budynków użyteczności publicznej w gminie Wielka Wieś - etap I"/>
    <x v="7"/>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2275000"/>
    <n v="516177.33811317332"/>
  </r>
  <r>
    <s v="Modernizacja energetyczna budynków użyteczności publicznej w gminie Wielka Wieś - etap II"/>
    <x v="7"/>
    <s v="W ramach projektu planowana jest termomodernizacja budynków użyteczności publicznej na terenie gminy Wielka Wieś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2275000"/>
    <n v="516177.33811317332"/>
  </r>
  <r>
    <s v="Termomodernizacja budynków użyteczności publicznej"/>
    <x v="8"/>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FEM 2021-2027, CS 2(i)"/>
    <n v="4250000"/>
    <n v="964287.33493669739"/>
  </r>
  <r>
    <s v="Termomodernizacja budynków użyteczności publicznej na terenie gminy Zielonki"/>
    <x v="8"/>
    <s v="W ramach projektu planowana jest termomodernizacja budynków użyteczności publicznej na terenie gminy Zielonki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FEM 2021-2027, CS 2(i)"/>
    <n v="4250000"/>
    <n v="964287.33493669739"/>
  </r>
  <r>
    <s v="Rozwój energii odnawialnej poprzez instalację magazynów energii w obiektach wodno-kanalizacyjnych oraz użyteczności publicznej na terenie gminy Czernichów"/>
    <x v="9"/>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756253"/>
    <n v="171587.10350773699"/>
  </r>
  <r>
    <s v="Rozwój energii odnawialnej poprzez instalację OZE w obiektach wodno-kanalizacyjnych oraz użyteczności publicznej na terenie gminy Czernichów"/>
    <x v="9"/>
    <s v="Montaż instalacji OZE na obiektach wodno-kanalizacyjnych oraz użyteczności publicznej na terenie gminy Czernichów. "/>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3257011"/>
    <n v="738986.93107047235"/>
  </r>
  <r>
    <s v="Budowa instalacji odnawialnych źródeł energii"/>
    <x v="10"/>
    <s v="Montaż instalacji OZE na obiektach użyteczności publicznej w Gminie Kocmyrzów - Luborzyca. Inwestycje planowane są dla budynków: urzędu gminy (UG), centrum kultury i promocji (CKiP), zakładu gospodarki komunalnej (ZG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750000"/>
    <n v="170168.35322412307"/>
  </r>
  <r>
    <s v="Rozwój energii odnawialnej na terenie Gminy Liszki"/>
    <x v="11"/>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740000"/>
    <n v="167899.44184780141"/>
  </r>
  <r>
    <s v="Budowa elektrowni fotowoltaicznej w Piekarach, Gmina Liszki"/>
    <x v="11"/>
    <s v="Budowa instalacji fotowoltaicznej (wraz z magazynem energii) na potrzeby budynków: oczyszczalni ścieków w Piekarach oraz PSZO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7465000"/>
    <n v="1693742.3424241049"/>
  </r>
  <r>
    <s v="Rozwój energii odnawialnej poprzez instalację magazynów energii na terenie gminy Mogilany"/>
    <x v="12"/>
    <s v="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1326635"/>
    <n v="301001.72437264601"/>
  </r>
  <r>
    <s v="Rozwój energii odnawialnej na terenie gminy Mogilany - Instalacje OZE wraz z magazynami energii w budynkach użyteczności publicznej"/>
    <x v="12"/>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4656541"/>
    <n v="1056527.884920815"/>
  </r>
  <r>
    <s v="Rozwój energii odnawialnej na terenie gminy Mogilany - Instalacje OZE w budynkach użyteczności publicznej – Szkoła Podstawowa w Libertowie"/>
    <x v="12"/>
    <s v="Montaż instalacji OZE na budynku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
    <s v="2.22  Wsparcie rozwoju OZE - ZIT - instrumenty finansowe"/>
    <s v="FEM 2021-2027, CS 2(ii)"/>
    <n v="650000"/>
    <n v="147479.23946090665"/>
  </r>
  <r>
    <s v="Budowa OZE na zespołach szkolnych w Gminie Niepołomice"/>
    <x v="13"/>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7240973"/>
    <n v="1642912.6015337841"/>
  </r>
  <r>
    <s v="Montaż magazynów energii na terenie gminy Skawina"/>
    <x v="4"/>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1600000"/>
    <n v="363025.82021146256"/>
  </r>
  <r>
    <s v="Budowa magazynu energii"/>
    <x v="14"/>
    <s v="Skalowalny magazyn energii na terenie Zakładu Termicznego Przekształcania Odpadów."/>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400000"/>
    <n v="90756.45505286564"/>
  </r>
  <r>
    <s v="Montaż instalacji OZE wraz z magazynami energii w budynkach publicznych na terenie gminy Świątniki Górne"/>
    <x v="5"/>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3000000"/>
    <n v="680673.41289649229"/>
  </r>
  <r>
    <s v="Montaż magazynów energii na terenie gminy Wielka Wieś"/>
    <x v="7"/>
    <s v="Projekt obejmuje budowę magazynów energii w budynkach na terenie gminy Wielka Wieś -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2183000"/>
    <n v="495303.35345101421"/>
  </r>
  <r>
    <s v="Budowa magazynów energii na terenie Gminy Wieliczka"/>
    <x v="6"/>
    <s v="Budowa magazynów energii na terenie gminy Wieliczka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2550000"/>
    <n v="578572.40096201841"/>
  </r>
  <r>
    <s v="Program rozwoju odnawialnych źródeł energii w Gminie Zabierzów (PUK)"/>
    <x v="15"/>
    <s v="Projekt obejmuje dostawę, montaż i uruchomienie instalacji OZE wraz z magazynami energii na terenach obiektów będących własnością Przedsiębiorstwa Usług Komunalnych Zabierzów Sp. z o. o. ,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1200000"/>
    <n v="272269.36515859689"/>
  </r>
  <r>
    <s v="Program rozwoju odnawialnych źródeł energii w Gminie Zabierzów (UGZ)"/>
    <x v="15"/>
    <s v="Projekt obejmuje dostawę, montaż i uruchomienie instalacji OZE wraz z magazynami energii na terenach obiektów będących własnością gminy Zabierzów,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4684500"/>
    <n v="1062871.5342378726"/>
  </r>
  <r>
    <s v="Magazynowanie energii odnawialnej na terenie gminy Zielonki"/>
    <x v="8"/>
    <s v="Budowa magazynów energii na nieruchomościach komunalnych oraz nieruchomościach prywatnych na terenie  gminy Zielonki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FEM 2021-2027, CS 2(ii)"/>
    <n v="2000000"/>
    <n v="453782.27526432817"/>
  </r>
  <r>
    <s v="Rozwój energii odnawialnej na terenie gminy Zielonki"/>
    <x v="8"/>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FEM 2021-2027, CS 2(ii)"/>
    <n v="8000000"/>
    <n v="1815129.1010573127"/>
  </r>
  <r>
    <s v="Rozwój różnych form małej_x000a_retencji w gminie Biskupice"/>
    <x v="0"/>
    <s v="Rozwój różnych form małej retencji na terenie gminy Biskupic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1808977"/>
    <n v="410440.8494804193"/>
  </r>
  <r>
    <s v="Budowa zbiornika retencyjnego w miejscowości Czułówek "/>
    <x v="9"/>
    <s v="Budowa zbiornika retencyjnego w miejscowości Czułówek magazynującego wody opadowe i roztopowe. "/>
    <s v="Projekt realizuje typ operacji B w ramach Działania 2.23 FEM tj. systemy gospodarowania wodami opadowymi/roztopowymi. Projekt spełnia wszystkie warunki wskazane w programie i linii demarkacyjnej oraz nie zawiera elementów wyłączonych ze wsparcia w ramach "/>
    <s v="2.23 Gospodarowanie wodami - ZIT"/>
    <s v="FEM 2021-2027, CS 2(iv)"/>
    <n v="1000816"/>
    <n v="227076.28080047193"/>
  </r>
  <r>
    <s v="Rozwój form małej retencji - budowa zbiorników retencyjnych w gminie Kocmyrzów-Luborzyca."/>
    <x v="10"/>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FEM 2021-2027, CS 2(iv)"/>
    <n v="7200000"/>
    <n v="1633616.1909515813"/>
  </r>
  <r>
    <s v="Budowa lub przebudowa instalacji zagospodarowujących wody opadowe i roztopowe."/>
    <x v="10"/>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7824565.9000000004"/>
    <n v="1775324.6585288378"/>
  </r>
  <r>
    <s v="Rozwój różnych form małej_x000a_retencji  w gminie Liszki"/>
    <x v="11"/>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1013391"/>
    <n v="229929.43685619641"/>
  </r>
  <r>
    <s v="Budowa zbiorników retencyjnych w Kończycach"/>
    <x v="3"/>
    <s v="Budowa zbiorników retencyjnych, które posłużą do magazynowia wód opadowych w trakcie deszczów nawalnych, wraz z niezbędnymi do ich działania instalacjam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2673463"/>
    <n v="606585.06148749834"/>
  </r>
  <r>
    <s v="Mikroretencja w gminie Michałowice"/>
    <x v="3"/>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2000000"/>
    <n v="453782.27526432817"/>
  </r>
  <r>
    <s v="Mikroretencja w gminie Mogilany"/>
    <x v="12"/>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1532112"/>
    <n v="347622.6346598902"/>
  </r>
  <r>
    <s v="Rozwój błękitno-zielonej infrastruktury na Błoniach w Niepołomicach"/>
    <x v="13"/>
    <s v="Projekt zakłada budowę systemów gospodarowania wodami opadowymi/roztopowymi na terenie Błoń Niepołomickich (w tym np. zbiorników retencyjnych w postaci obsadzonych oczyszczającą zielenią ogrodów deszczowych czy nasadzeń)."/>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4022763"/>
    <n v="912729.27349457727"/>
  </r>
  <r>
    <s v="Utworzenie narzędzi do retencji wód opadowych na terenie gminy Skawina"/>
    <x v="4"/>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3064782"/>
    <n v="695371.87457457907"/>
  </r>
  <r>
    <s v="Rozwój retencji w gminie Świątniki Górne"/>
    <x v="5"/>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FEM 2021-2027, CS 2(iv)"/>
    <n v="10087591"/>
    <n v="2288784.9979579798"/>
  </r>
  <r>
    <s v="Mała retencja na terenie gminy Wieliczka"/>
    <x v="6"/>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1700000"/>
    <n v="385714.93397467898"/>
  </r>
  <r>
    <s v="Budowa i rozbudowa urządzeń wodnych małej retencji w gminie Wielka Wieś"/>
    <x v="7"/>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FEM 2021-2027, CS 2(iv)"/>
    <n v="7129871"/>
    <n v="1617704.5423605754"/>
  </r>
  <r>
    <s v="Rozwój instalacji pozwalających na zagospodarowanie wód opadowych i roztopowych (przydomowe zbiorniki wodne, mała retencja, wykorzystanie przydomowych szamb do magazynowania deszczówki) "/>
    <x v="15"/>
    <s v="Budowa lub przebudowa instalacji zagospodarowujących wody opadowe i roztopowe; zakup zbiorników naziemn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1700000"/>
    <n v="385714.93397467898"/>
  </r>
  <r>
    <s v="Rozwój różnych form małej retencji w gminie Zielonki"/>
    <x v="8"/>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FEM 2021-2027, CS 2(iv)"/>
    <n v="3626973"/>
    <n v="822928.03013114305"/>
  </r>
  <r>
    <s v="Poprawa systemu zaopatrzenia w wodę poprzez modernizację sieci wodociągowej na terenie Gminy Biskupice"/>
    <x v="0"/>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s v="2.24 Rozwijanie systemu gospodarki wodno-ściekowej - ZIT"/>
    <s v="FEM 2021-2027, CS 2(v)"/>
    <n v="9758000"/>
    <n v="2214003.7210146571"/>
  </r>
  <r>
    <s v="Ochrona zasobów naturalnych (zlewni) rzeki Wisły poprzez rozbudowę sieci wodno-kanalizacyjnej na terenie Gminy Czernichów"/>
    <x v="9"/>
    <s v="Budowa kanalizacji sanitarnej w miejscowości Wołowice, gm. Czernichów.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FEM 2021-2027, CS 2(v)"/>
    <n v="12914236.869999999"/>
    <n v="2930125.8950855378"/>
  </r>
  <r>
    <s v="Budowa zbiorczej kanalizacji sanitarnej w Aglomeracji Igołomia (PLMP518)"/>
    <x v="1"/>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FEM 2021-2027, CS 2(v)"/>
    <n v="13940000"/>
    <n v="3162862.4585923674"/>
  </r>
  <r>
    <s v="Budowa kanalizacji sanitarnej w miejscowości Konary - etap 1"/>
    <x v="12"/>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FEM 2021-2027, CS 2(v)"/>
    <n v="4000000"/>
    <n v="907564.55052865634"/>
  </r>
  <r>
    <s v="Budowa kanalizacji sanitarnej w miejscowości Konary – etap 2"/>
    <x v="12"/>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FEM 2021-2027, CS 2(v)"/>
    <n v="3148010.35"/>
    <n v="714255.64958932705"/>
  </r>
  <r>
    <s v="Budowa kanalizacji sanitarnej dla miejscowości Gaj, gmina Mogilany – etap III"/>
    <x v="12"/>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s v="2.24 Rozwijanie systemu gospodarki wodno-ściekowej - ZIT"/>
    <s v="FEM 2021-2027, CS 2(v)"/>
    <n v="3778671.65"/>
    <n v="857347.10940690653"/>
  </r>
  <r>
    <s v="Budowa kanalizacji sanitarnej dla miejscowości Gaj, gmina Mogilany – etap IV"/>
    <x v="12"/>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FEM 2021-2027, CS 2(v)"/>
    <n v="700000"/>
    <n v="158823.79634251486"/>
  </r>
  <r>
    <s v="Rozwój infrastruktury wodno-kanalizacyjnej na terenie Gminy Wielka Wieś – etap I"/>
    <x v="7"/>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FEM 2021-2027, CS 2(v)"/>
    <m/>
    <n v="613000"/>
  </r>
  <r>
    <s v="Rozwój infrastruktury wodno-kanalizacyjnej na terenie Gminy Wielka Wieś – etap II"/>
    <x v="7"/>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FEM 2021-2027, CS 2(v)"/>
    <m/>
    <n v="335858.74"/>
  </r>
  <r>
    <s v="Modernizacja gospodarki wodno-ściekowej wraz z infrastrukturą towarzyszącą w aglomeracji Zabierzów-Balice"/>
    <x v="15"/>
    <s v="Projekt obejmuje wykonanie robót budowlanych, montażowych i dostaw związanych z budową/przebudową sieci wodociągowej i kanalizacji sanitarnej wraz z obiektami towarzyszącymi.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FEM 2021-2027, CS 2(v)"/>
    <n v="7197396.25"/>
    <n v="1633025.4231519718"/>
  </r>
  <r>
    <s v="Modernizacja gospodarki wodno-ściekowej wraz z infrastrukturą towarzyszącą w aglomeracji Zabierzów-Niegoszowice"/>
    <x v="15"/>
    <s v="Projekt obejmuje wykonanie robót budowlanych, montażowych i dostaw związanych z budową/przebudową sieci wodociągowej i kanalizacji sanitarnej wraz z obiektami towarzyszącymi.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FEM 2021-2027, CS 2(v)"/>
    <n v="2304456.25"/>
    <n v="522860.70018605073"/>
  </r>
  <r>
    <s v="Uporządkowanie  gospodarki o obiegu zamkniętym poprzez budowę Punktu Selektywnego Zbierania Odpadów Komunalnych na terenie gminy Czernichów"/>
    <x v="9"/>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FEM 2021-2027, CS 2(vi)"/>
    <n v="1700000"/>
    <n v="385714.93397467898"/>
  </r>
  <r>
    <s v="Budowa punktu selektywnej zbiórki odpadów komunalnych w gminie Igołomia-Wawrzeńczyce"/>
    <x v="1"/>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FEM 2021-2027, CS 2(vi)"/>
    <n v="1700000"/>
    <n v="385714.93397467898"/>
  </r>
  <r>
    <s v="Budowa punktu selektywnej zbiórki odpadów komunalnych w miejscowości Piekary (gmina Liszki)"/>
    <x v="11"/>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FEM 2021-2027, CS 2(vi)"/>
    <n v="1700000"/>
    <n v="385714.93397467898"/>
  </r>
  <r>
    <s v="Budowa PSZOK II w Gminie  Wieliczka"/>
    <x v="6"/>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FEM 2021-2027, CS 2(vi)"/>
    <n v="1700000"/>
    <n v="385714.93397467898"/>
  </r>
  <r>
    <s v="Budowa punktu selektywnej zbiórki odpadów komunalnych w Wielkiej Wsi"/>
    <x v="7"/>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FEM 2021-2027, CS 2(vi)"/>
    <n v="1700000"/>
    <n v="385714.93397467898"/>
  </r>
  <r>
    <s v="Budowa PSZOK w Gminie Zabierzów"/>
    <x v="15"/>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FEM 2021-2027, CS 2(vi)"/>
    <n v="1700000"/>
    <n v="385714.93397467898"/>
  </r>
  <r>
    <s v="Rozbudowa parkingów „parkuj i jedź” przy stacjach kolejowych w Baranówce i Zastowie"/>
    <x v="10"/>
    <s v="Rozbudowa parkingu &quot;parkuj i jedź&quot; przy stacji kolejowej w Baranówce. Rozbudowa parkingu &quot;parkuj i jedź&quot; przy stacji kolejowej w Zastowie. 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4389208"/>
    <n v="995872.39642419573"/>
  </r>
  <r>
    <s v="Budowa przystanku kolejowego SKA „Kraków Prądnik Czerwony” wraz z budową parkingu typu Park &amp; Ride"/>
    <x v="2"/>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95331583.5"/>
    <n v="21629891.432590645"/>
  </r>
  <r>
    <s v="Budowa zintegrowanego węzła przesiadkowego wraz z parkingiem P&amp;R Bronowice oraz terminalem autobusowym"/>
    <x v="2"/>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53550000"/>
    <n v="12150020.420202387"/>
  </r>
  <r>
    <s v="Budowa Parkingu P&amp;R w Raciborowicach"/>
    <x v="3"/>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3400000"/>
    <n v="771429.86794935795"/>
  </r>
  <r>
    <s v="Budowa Parkingu P&amp;R w Więcławicach"/>
    <x v="3"/>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2975000"/>
    <n v="675001.13445568818"/>
  </r>
  <r>
    <s v="Rozbudowa Parkingu P&amp;R w Michałowicach"/>
    <x v="3"/>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2550000"/>
    <n v="578572.40096201841"/>
  </r>
  <r>
    <s v="Rozwój zrównoważonej mobilności na terenie Miasta Niepołomice – węzły przesiadkowe oraz bezpieczna ostatnia mila w dostępie do usług publicznych i węzłów"/>
    <x v="13"/>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2068288"/>
    <n v="2738187.5935925944"/>
  </r>
  <r>
    <s v="Modernizacja przystanków autobusowych zgodnie ze standardami SMK"/>
    <x v="4"/>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500000"/>
    <n v="340336.70644824614"/>
  </r>
  <r>
    <s v="Zakup nowego taboru autobusowego zeroemisyjnego wraz z niezbędną infrastrukturą oraz systemem elektrycznej informacji pasażerskiej na przystankach w Gminie Wieliczka"/>
    <x v="6"/>
    <s v="Projekt obejmuje autobusów zeroemisyjnych wraz z infrastrukturą towarzyszącą w postaci stacjonarnej stacji ładowania pojazdów elektrycznych typu pantograf wraz z ładowarkami stacjonarnymi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8232512"/>
    <n v="4136795.3895720835"/>
  </r>
  <r>
    <s v="Budowa P&amp;R w Rudawie w gminie Zabierzów"/>
    <x v="15"/>
    <s v="Budowa miejsc postojowych w ramach parkingu 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2500000"/>
    <n v="567227.8440804102"/>
  </r>
  <r>
    <s v="Budowa P&amp;R II w Zabierzowie w gminie Zabierzów "/>
    <x v="15"/>
    <s v="Budowa miejsc postojowych w ramach parkingu P+R oraz infrastruktury towarzyszącej.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355893"/>
    <n v="307640.10527748783"/>
  </r>
  <r>
    <s v="Budowa drogi dla rowerów wzdłuż południowej strony Al. Pokoju"/>
    <x v="2"/>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4604424.5"/>
    <n v="1044703.1129464083"/>
  </r>
  <r>
    <s v="Budowa drogi dla rowerów na odcinku ul. Walerego Sławka od skrzyżowania z ul. Kamieńskiego do skrzyżowania z ul. Puszkarską"/>
    <x v="2"/>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3561007"/>
    <n v="807960.92934609973"/>
  </r>
  <r>
    <s v="Budowa drogi dla rowerów po północnej stronie ul. Brożka"/>
    <x v="2"/>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976505.5"/>
    <n v="221560.44379906522"/>
  </r>
  <r>
    <s v="Budowa ścieżki rowerowej wzdłuż ul. Nawojki w Krakowie"/>
    <x v="2"/>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2587323.5"/>
    <n v="587040.77233743249"/>
  </r>
  <r>
    <s v="Budowa ścieżki rowerowej wzdłuż ul. Jancarza w Krakowie"/>
    <x v="2"/>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370506"/>
    <n v="310955.66547170666"/>
  </r>
  <r>
    <s v="Budowa CPR przy drodze wojewódzkiej nr 774 w miejscowości Cholerzyn, Budzyń i Kryspinów, gm. Liszki"/>
    <x v="11"/>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9350000"/>
    <n v="2121432.1368607343"/>
  </r>
  <r>
    <s v="Budowa ciągu pieszo-rowerowego w Młodziejowicach"/>
    <x v="3"/>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4250000"/>
    <n v="964287.33493669739"/>
  </r>
  <r>
    <s v="Budowa ciągów pieszo-rowerowych i/lub ścieżek rowerowych prowadzących do przystanków komunikacji zbiorowej"/>
    <x v="4"/>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6729750"/>
    <n v="3795832.01"/>
  </r>
  <r>
    <s v="Utworzenie ścieżki rowerowej przy drodze gminnej - ulica Panciawa w m.Rzeszotary"/>
    <x v="5"/>
    <s v="Projekt obejmuje budowę ścieżki rowerowej  przy ul. Panciawa w miejscowości Rzeszotar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FEM 2021-2027, CS 2(viii)"/>
    <n v="1125000"/>
    <n v="255252.52983618461"/>
  </r>
  <r>
    <s v="Zwiększenie miejsc w oddziałach przedszkolnych w Gminie Biskupice"/>
    <x v="0"/>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850998"/>
    <n v="193083.90434269636"/>
  </r>
  <r>
    <s v="Edukacja włączająca oraz likwidacja barier i podniesienie dostępności przedszkoli na terenie Igołomii-Wawrzeńczyce"/>
    <x v="1"/>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703142"/>
    <n v="159536.68829695511"/>
  </r>
  <r>
    <s v="Edukacja włączająca w przedszkolach i oddziałach przedszkolnych na terenie Gminy Kocmyrzów - Luborzyca."/>
    <x v="10"/>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500000"/>
    <n v="340336.70644824614"/>
  </r>
  <r>
    <s v="Utworzenie miejsc przedszkolnych na terenie Gminy Kocmyrzów - Luborzyca."/>
    <x v="10"/>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2000000"/>
    <n v="453782.27526432817"/>
  </r>
  <r>
    <s v="&quot;Dwujęzyczny maluch&quot; – realizacja programu w zakresie języka angielskiego."/>
    <x v="10"/>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000000"/>
    <n v="226891.13763216409"/>
  </r>
  <r>
    <s v="Tworzenie nowych miejsc przedszkolnych w placówkach oświatowych Gminy Liszki wraz z edukacją włączającą i realizacją zadań dodatkowych"/>
    <x v="11"/>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530000"/>
    <n v="347143.44057721103"/>
  </r>
  <r>
    <s v="Edukacja włączająca w  oddziałach przedszkolnych"/>
    <x v="11"/>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2295000"/>
    <n v="520715.16086581658"/>
  </r>
  <r>
    <s v="Dwujęzyczny Przedszkolak"/>
    <x v="3"/>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459000"/>
    <n v="104143.03217316332"/>
  </r>
  <r>
    <s v="Realizacja zajęć dodatkowych w przedszkolu"/>
    <x v="3"/>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46880"/>
    <n v="33325.770295412258"/>
  </r>
  <r>
    <s v="Asystent Dziecka ze Specjalnymi Potrzebami Edukacyjnymi w przedszkolu"/>
    <x v="3"/>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918000"/>
    <n v="208286.06434632663"/>
  </r>
  <r>
    <s v="Podnoszenie jakości edukacji przedszkolnej oraz tworzenie miejsc przedszkolnych na terenie Gminy Mogilany"/>
    <x v="12"/>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450440"/>
    <n v="329091.98166719609"/>
  </r>
  <r>
    <s v="Utworzenie przedszkola w Woli Zabierzowskiej"/>
    <x v="13"/>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417487"/>
    <n v="321615.2380088034"/>
  </r>
  <r>
    <s v="Mądry przedszkolak"/>
    <x v="13"/>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1445000"/>
    <n v="327857.69387847709"/>
  </r>
  <r>
    <s v="Utworzenie nowych miejsc przedszkolnych _x000a_w Gminie Skawina"/>
    <x v="4"/>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2700000"/>
    <n v="612606.07160684303"/>
  </r>
  <r>
    <s v="Utworzenie nowych miejsc przedszkolnych w Gminie Wieliczka"/>
    <x v="6"/>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713822"/>
    <n v="161959.88564686663"/>
  </r>
  <r>
    <s v="Tworzenie miejsc przedszkolnych oraz podnoszenie jakości edukacji przedszkolnej na terenie Gminy Wielka Wieś"/>
    <x v="7"/>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3825000"/>
    <n v="867858.60144302761"/>
  </r>
  <r>
    <s v="Utworzenie nowych miejsc przedszkolnych "/>
    <x v="15"/>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416888.39999999997"/>
    <n v="94588.28334165267"/>
  </r>
  <r>
    <s v="DWUJĘZYCZNY MALUCH – Realizacja programów dwujęzyczności w zakresie języka angielskiego w oddziałach przedszkolnych"/>
    <x v="15"/>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FEM 2021-2027, CS 4(f)"/>
    <n v="455867.5"/>
    <n v="103432.29568453056"/>
  </r>
  <r>
    <s v="Rozwój kształcenia ogólnego w gminie Igołomia-Wawrzeńczyce"/>
    <x v="1"/>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312800"/>
    <n v="70971.547851340933"/>
  </r>
  <r>
    <s v="Edukacja włączająca w placówkach oświatowych na terenie gminy Igołomia-Wawrzeńczyce"/>
    <x v="1"/>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469200"/>
    <n v="106457.32177701138"/>
  </r>
  <r>
    <s v="Asystent Ucznia ze Specjalnymi Potrzebami Edukacyjnymi w szkole"/>
    <x v="3"/>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1798600"/>
    <n v="408086.40014521033"/>
  </r>
  <r>
    <s v="Kreatywny uczeń - kreatywna szkoła"/>
    <x v="3"/>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782000"/>
    <n v="177428.86962835232"/>
  </r>
  <r>
    <s v="Przyjazna Szkoła"/>
    <x v="3"/>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168912"/>
    <n v="38324.635839724098"/>
  </r>
  <r>
    <s v="Szkoła otwarta na edukację włączającą"/>
    <x v="3"/>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253368"/>
    <n v="57486.953759586147"/>
  </r>
  <r>
    <s v="Edukacja włączająca w szkołach podstawowych Gminy Mogilany"/>
    <x v="12"/>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838929.6"/>
    <n v="190345.69133729636"/>
  </r>
  <r>
    <s v="Podniesienie jakości kształcenia, wsparcie cyfryzacji oraz rozszerzenie kompetencji kadry w szkołach podstawowych Gminy Mogilany"/>
    <x v="12"/>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559286.4"/>
    <n v="126897.12755819758"/>
  </r>
  <r>
    <s v="Edukacja włączająca w gminie Niepołomice"/>
    <x v="13"/>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600000"/>
    <n v="136134.68257929845"/>
  </r>
  <r>
    <s v="Rozwój kompetencji kluczowych uczniów szkół z terenu gminy Niepołomice"/>
    <x v="13"/>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391340"/>
    <n v="88791.577800971092"/>
  </r>
  <r>
    <s v="Wspieranie uzdolnień uczniów szkół prowadzonych przez Gminę Wieliczka poprzez rozwijanie kompetencji kluczowych"/>
    <x v="6"/>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1579665.6"/>
    <n v="358412.12506239506"/>
  </r>
  <r>
    <s v="Edukacja włączająca szansą dla rozwoju osobistego uczniów szkół prowadzonych przez Gminę Wieliczka"/>
    <x v="6"/>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2369498.4"/>
    <n v="537618.18759359256"/>
  </r>
  <r>
    <s v="Edukacja włączająca w Gminie Wielka Wieś"/>
    <x v="7"/>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1200000"/>
    <n v="272269.36515859689"/>
  </r>
  <r>
    <s v="Podniesienie jakości kształcenia ogólnego w Gminie Wielka Wieś"/>
    <x v="7"/>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755000"/>
    <n v="171302.80891228389"/>
  </r>
  <r>
    <s v="Edukacja włączająca w placówkach oświatowych na terenie gminy Zabierzów"/>
    <x v="1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2258794.2000000002"/>
    <n v="512500.38571493403"/>
  </r>
  <r>
    <s v="Podniesienie jakości kształcenia ogólnego poprzez realizację zajęć dodatkowych i warsztatów w szkołach z terenu Gminy Zabierzów"/>
    <x v="1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FEM 2021-2027, CS 4(f)"/>
    <n v="1505862.8"/>
    <n v="341666.923809956"/>
  </r>
  <r>
    <s v="Centrum Kompetencji Zawodowych w Gminie Miejskiej Kraków"/>
    <x v="2"/>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FEM 2021-2027, CS 4(f)"/>
    <n v="22498744"/>
    <n v="5104765.6214548256"/>
  </r>
  <r>
    <s v="Rozwijanie umiejętności zawodowych uczniów oraz kadry pedagogicznej szkół prowadzących kształcenie zawodowe w Niepołomicach"/>
    <x v="13"/>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FEM 2021-2027, CS 4(f)"/>
    <n v="2719048"/>
    <n v="616927.89399646048"/>
  </r>
  <r>
    <s v="Rozwój kształcenia w Zespole Szkół w Gminie Świątniki Górne"/>
    <x v="5"/>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FEM 2021-2027, CS 4(f)"/>
    <n v="1125000"/>
    <n v="255252.52983618461"/>
  </r>
  <r>
    <s v="„Zdrowie zaczyna się w głowie”"/>
    <x v="0"/>
    <s v="Projekt dotyczy realizacji usług w zakresie wsparcia rodziny. W ramach projektu planuje się kompleksowe, specjalistyczne poradnictwo dla rodzin, usługi ukierunkowane na wzmocnienie kompetencji opiekuńczo-wychowawczych opiekunów i integrację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425000"/>
    <n v="96428.733493669744"/>
  </r>
  <r>
    <s v="„Nie jesteś sam&quot;"/>
    <x v="0"/>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6149305"/>
    <n v="1395222.8070971549"/>
  </r>
  <r>
    <s v="Rozwój usług społecznych w gminie Czernichów"/>
    <x v="9"/>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7751269"/>
    <n v="1758694.2415029269"/>
  </r>
  <r>
    <s v="Rozwój usług społecznych w gminie Igołomia-Wawrzeńczyce"/>
    <x v="1"/>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1635367"/>
    <n v="371050.27907609928"/>
  </r>
  <r>
    <s v="Rozwój placówek wsparcia dziennego dla dzieci i młodzieży w gminie Igołomia-Wawrzeńczyce"/>
    <x v="1"/>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3000000"/>
    <n v="680673.41289649229"/>
  </r>
  <r>
    <s v="Realizacja usług społecznych zgodnie z zasadą deinstytucjonalizacji, na terenie gminy Igołomia-Wawrzeńczyce"/>
    <x v="1"/>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1000000"/>
    <n v="226891.13763216409"/>
  </r>
  <r>
    <s v="Utworzenie placówki wsparcia dziennego dla dzieci i młodzieży z terenu Gminy Kocmyrzów – Luborzyca"/>
    <x v="10"/>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3462723"/>
    <n v="785661.16077506018"/>
  </r>
  <r>
    <s v="Centrum Wsparcia Pieczy Zastępczej"/>
    <x v="2"/>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3435591.5358401896"/>
    <n v="408404.05"/>
  </r>
  <r>
    <s v="Utworzenie Centrum dla Rodzin "/>
    <x v="2"/>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4800000"/>
    <n v="1089077.4606343876"/>
  </r>
  <r>
    <s v="Utworzenie Centrum Pomocy dla Dzieci"/>
    <x v="2"/>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3216380.25"/>
    <n v="1100869.3999999999"/>
  </r>
  <r>
    <s v="Rozwój usług w Gminie Miejskiej Kraków w zakresie dostępności usług kierowanych do dzieci i młodzieży  - usamodzielniających się wychowanków opuszczających piecze zastępczą"/>
    <x v="2"/>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2385827.4554445762"/>
    <n v="541323.10555987118"/>
  </r>
  <r>
    <s v="Podniesienie dostępności usług kierowanych do dzieci i młodzieży na terenie Gminy Miejskiej Kraków"/>
    <x v="2"/>
    <s v="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6231781.3136212323"/>
    <n v="1413935.9517223833"/>
  </r>
  <r>
    <s v="W sile wieku 3 - Rozwój usług wsparcia  dla osób niesamodzielnych ze względu na stan zdrowia lub wiek"/>
    <x v="2"/>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17177957.679200947"/>
    <n v="3897526.3600310721"/>
  </r>
  <r>
    <s v="Centrum wsparcia opiekunów nieformalnych i opieki nad osobami niesamodzielnymi w Miejskim Centrum Opieki w Krakowie"/>
    <x v="16"/>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9953736.7899999991"/>
    <n v="2258414.6639742251"/>
  </r>
  <r>
    <s v="Placówka zapewniająca dzienną opiekę osobom niesamodzielnym"/>
    <x v="16"/>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5536602.9699999997"/>
    <n v="1256206.1464809184"/>
  </r>
  <r>
    <s v="Nie jesteś sam - Dzienny Dom Wsparcia w Gminie Liszki"/>
    <x v="11"/>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4179036"/>
    <n v="948186.23224576854"/>
  </r>
  <r>
    <s v="Deinstytucjonalizacja usług społecznych dla osób starszych i zależnych "/>
    <x v="3"/>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3025141"/>
    <n v="686377.68298770254"/>
  </r>
  <r>
    <s v="Wdrażanie na terenie Gminny Mogilany procesu deinstytucjonalizacji poprzez utworzenie Dziennego Domu Pobytu dla osób niesamodzielnych oraz rozwój oferty innych zdiagnozowanych usług społecznych"/>
    <x v="12"/>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3182241"/>
    <n v="722022.28070971544"/>
  </r>
  <r>
    <s v="Wsparcie dla dzieci i rodzin w tym zagrożonych wykluczeniem społecznym poprzez organizację usług wsparcia oraz atrakcyjną ofertę opiekuńczo-wychowawczą i terapeutyczną "/>
    <x v="12"/>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1785000"/>
    <n v="405000.68067341292"/>
  </r>
  <r>
    <s v="Rozwiń żagle w „Przystani”"/>
    <x v="13"/>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1187998.5"/>
    <n v="269546.3311703045"/>
  </r>
  <r>
    <s v="Na młodość"/>
    <x v="13"/>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932998.5"/>
    <n v="211689.09107410265"/>
  </r>
  <r>
    <s v="Zdrowiej w domu"/>
    <x v="13"/>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520000"/>
    <n v="117983.39156872533"/>
  </r>
  <r>
    <s v="Rozwój Placówki Wsparcia Dziennego dla dzieci i młodzieży w Gminie Skawina"/>
    <x v="4"/>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4000000"/>
    <n v="907564.55052865634"/>
  </r>
  <r>
    <s v="Rozwój i funkcjonowanie placówek wsparcia dla osób starszych i niesamodzielnych"/>
    <x v="4"/>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3515940"/>
    <n v="797735.62644643104"/>
  </r>
  <r>
    <s v="Utworzenie nowej placówki wsparcia dziennego dla dzieci i młodzieży - świetlica środowiskowa"/>
    <x v="5"/>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2204647"/>
    <n v="500214.86590733763"/>
  </r>
  <r>
    <s v="Usługi w zakresie poradnictwa specjalistycznego "/>
    <x v="5"/>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1250000"/>
    <n v="283613.9220402051"/>
  </r>
  <r>
    <s v="Rozwój usług społecznych w gminie Świątniki Górne"/>
    <x v="5"/>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1250000"/>
    <n v="283613.9220402051"/>
  </r>
  <r>
    <s v="Rozwój usług społecznych w gminie Wieliczka poprzez wsparcie osób w róznego rodzaju kryzysach"/>
    <x v="6"/>
    <s v="Projekt obejmuje realizację usług społecznych w ramach interwencji kryzysowej dla osób pozostających w kryzysach róznego rodzaju. Planowane jest utworzenie ośrodka wsparcia dla osób zagrożonych oraz pozostających w róznego rodzaju kryzysach oraz monitoring sytuacji osób w kryzysie, w tym podejmowanie działań pomocowych skierowanych do tych osób. Planuje się także realizację działań w zakresie cross-financingu (w zależności od zidentyfikowanych potrzeb)."/>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3422719"/>
    <n v="776584.60770522302"/>
  </r>
  <r>
    <s v="Wsparcie usług społecznych - rozwój placówek wsparcia dziennego dla dzieci i młodziezy na terenie Gminy Wieliczka"/>
    <x v="6"/>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200000"/>
    <n v="45378.22752643282"/>
  </r>
  <r>
    <s v="„POKONAĆ OGRANICZENIA” – rozwój usług społecznych skierowanych do osób zależnych, niepełnosprawnych i ich opiekunów"/>
    <x v="6"/>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3900000"/>
    <n v="884875.43676543992"/>
  </r>
  <r>
    <s v="Rozwój placówek wsparcia dziennego dla dzieci i młodzieży w Gminie Wielka Wieś"/>
    <x v="7"/>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2017297"/>
    <n v="457706.81127195171"/>
  </r>
  <r>
    <s v="Rozwój usług opiekuńczych dla osób potrzebujących wsparcia w codziennym funkcjonowaniu oraz wsparcie dotychczasowych opiekunów"/>
    <x v="15"/>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4304063"/>
    <n v="976553.75051050505"/>
  </r>
  <r>
    <s v="Rozwój usług społecznych w gminie Zielonki"/>
    <x v="8"/>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FEM 2021-2027, CS 4(k)"/>
    <n v="360000"/>
    <n v="81680.809547579076"/>
  </r>
  <r>
    <s v="Od Maluszka do Staruszka"/>
    <x v="8"/>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7027995"/>
    <n v="1594589.7808231611"/>
  </r>
  <r>
    <s v="Poszerzenie działalności placówki wsparcia dziennego Miejsce Rodzinne w Zielonkach"/>
    <x v="8"/>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FEM 2021-2027, CS 4(k)"/>
    <n v="1350000"/>
    <n v="306303.03580342152"/>
  </r>
  <r>
    <s v="Usługi w zakresie psychiatrii środowiskowej skierowanej do osób dorosłych"/>
    <x v="5"/>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4 Wsparcie usług zdrowotnych - ZIT"/>
    <s v="FEM 2021-2027, CS 4(k)"/>
    <n v="1560000"/>
    <n v="353950.17470617598"/>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
  <r>
    <n v="1"/>
    <s v="Głęboka modernizacja energetyczna budynków użyteczności publicznej na terenie gminy Biskupice"/>
    <s v="Gmina Biskupice"/>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3617953"/>
    <n v="820881.47206970095"/>
  </r>
  <r>
    <n v="2"/>
    <s v="Poprawa efektywności energetycznej - modernizacja  budynków użyteczności publicznej i budynków komunalnych na terenie gminy Biskupice"/>
    <s v="Gmina Biskupice"/>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3617953"/>
    <n v="820881.47206970095"/>
  </r>
  <r>
    <n v="3"/>
    <s v="Głęboka modernizacja energetyczna budynku w Stręgoborzycach"/>
    <s v="Gmina Igołomia-Wawrzeńczyce"/>
    <s v="W ramach projektu planowana jest modernizacja energetyczna zabytkowego, dwukondygnacyjnego dworku z XIX w. Obiekt znajduje się w Gminnej Ewidencji Zabytków pod nr 26.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1195530"/>
    <n v="271255.16177338111"/>
  </r>
  <r>
    <n v="4"/>
    <s v="Głęboka modernizacja energetyczna budynku SP w Igołomii"/>
    <s v="Gmina Igołomia-Wawrzeńczyce"/>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1195530"/>
    <n v="271255.16177338111"/>
  </r>
  <r>
    <n v="5"/>
    <s v="Termomodernizacja komunalnych budynków mieszkalnych - etap II"/>
    <s v="Gmina Miejska Kraków"/>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14069096"/>
    <n v="3192153.1968961293"/>
  </r>
  <r>
    <n v="6"/>
    <s v="Termomodernizacja komunalnych budynków mieszkalnych w Krakowie"/>
    <s v="Gmina Miejska Kraków"/>
    <s v="W ramach projektu planowana jest termomodernizacja 16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12573521"/>
    <n v="2852820.4837319055"/>
  </r>
  <r>
    <n v="7"/>
    <s v="Termomodernizacja budynku MOPS w Krakowie"/>
    <s v="Gmina Miejska Kraków"/>
    <s v="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s v="FEM 2021-2027, CS 2(i)"/>
    <n v="1445000"/>
    <n v="339332.71"/>
  </r>
  <r>
    <n v="8"/>
    <s v="Termomodernizacja budynku komunalnego w Raciborowicach. Etap I"/>
    <s v="Gmina Michałowice"/>
    <s v="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_x000a_Projekt uzupełniający do projektu realizowanego w ramach Działania 2.18."/>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637500"/>
    <n v="144643.1002405046"/>
  </r>
  <r>
    <n v="9"/>
    <s v="Termomodernizacja budynku komunalnego w Raciborowicach. Etap II"/>
    <s v="Gmina Michałowice"/>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637500"/>
    <n v="144643.1002405046"/>
  </r>
  <r>
    <n v="10"/>
    <s v="Modernizacja energetyczna obiektów BUP1"/>
    <s v="Gmina Skawina"/>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1487500"/>
    <n v="337500.56722784409"/>
  </r>
  <r>
    <n v="11"/>
    <s v="Modernizacja energetyczna obiektów BUP2"/>
    <s v="Gmina Skawina"/>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1487500"/>
    <n v="337500.56722784409"/>
  </r>
  <r>
    <n v="12"/>
    <s v="Termomodernizacja budynków użyteczności publicznej z wykorzystaniem odnawialnych źródeł energii"/>
    <s v="Gmina Świątniki Górne"/>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2250000"/>
    <n v="510505.05967236921"/>
  </r>
  <r>
    <n v="13"/>
    <s v="Poprawa efektywności energetycznej - termomodernizacja budynków użyteczności publicznej i budynków komunalnych na terenie Gminy Świątniki Górne "/>
    <s v="Gmina Świątniki Górne"/>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2250000"/>
    <n v="510505.05967236921"/>
  </r>
  <r>
    <n v="14"/>
    <s v="Termomodernizacja budynków użyteczności publicznej na terenie Gminy Wieliczka - etap III"/>
    <s v="Gmina Wieliczka"/>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3337500"/>
    <n v="757249.17184734764"/>
  </r>
  <r>
    <n v="15"/>
    <s v="Termomodernizacja budynków użyteczności publicznej oraz budynków komunalnych na terenie Gminy Wieliczka - etap IV"/>
    <s v="Gmina Wieliczka"/>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3337500"/>
    <n v="757249.17184734764"/>
  </r>
  <r>
    <n v="16"/>
    <s v="Modernizacja energetyczna budynków użyteczności publicznej w gminie Wielka Wieś - etap I"/>
    <s v="Gmina Wielka Wieś"/>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2275000"/>
    <n v="516177.33811317332"/>
  </r>
  <r>
    <n v="17"/>
    <s v="Modernizacja energetyczna budynków użyteczności publicznej w gminie Wielka Wieś - etap II"/>
    <s v="Gmina Wielka Wieś"/>
    <s v="W ramach projektu planowana jest termomodernizacja budynków użyteczności publicznej na terenie gminy Wielka Wieś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2275000"/>
    <n v="516177.33811317332"/>
  </r>
  <r>
    <n v="18"/>
    <s v="Termomodernizacja budynków użyteczności publicznej"/>
    <s v="Gmina Zielonki"/>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s v="FEM 2021-2027, CS 2(i)"/>
    <n v="4250000"/>
    <n v="964287.33493669739"/>
  </r>
  <r>
    <n v="19"/>
    <s v="Termomodernizacja budynków użyteczności publicznej na terenie gminy Zielonki"/>
    <s v="Gmina Zielonki"/>
    <s v="W ramach projektu planowana jest termomodernizacja budynków użyteczności publicznej na terenie gminy Zielonki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s v="FEM 2021-2027, CS 2(i)"/>
    <n v="4250000"/>
    <n v="964287.33493669739"/>
  </r>
  <r>
    <n v="20"/>
    <s v="Rozwój energii odnawialnej poprzez instalację magazynów energii w obiektach wodno-kanalizacyjnych oraz użyteczności publicznej na terenie gminy Czernichów"/>
    <s v="Gmina Czernichów"/>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756253"/>
    <n v="171587.10350773699"/>
  </r>
  <r>
    <n v="21"/>
    <s v="Rozwój energii odnawialnej poprzez instalację OZE w obiektach wodno-kanalizacyjnych oraz użyteczności publicznej na terenie gminy Czernichów"/>
    <s v="Gmina Czernichów"/>
    <s v="Montaż instalacji OZE na obiektach wodno-kanalizacyjnych oraz użyteczności publicznej na terenie gminy Czernichów. "/>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3257011"/>
    <n v="738986.93107047235"/>
  </r>
  <r>
    <n v="22"/>
    <s v="Budowa instalacji odnawialnych źródeł energii"/>
    <s v="Gmina Kocmyrzów-Luborzyca"/>
    <s v="Montaż instalacji OZE na obiektach użyteczności publicznej w Gminie Kocmyrzów - Luborzyca. Inwestycje planowane są dla budynków: urzędu gminy (UG), centrum kultury i promocji (CKiP), zakładu gospodarki komunalnej (ZG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750000"/>
    <n v="170168.35322412307"/>
  </r>
  <r>
    <n v="23"/>
    <s v="Rozwój energii odnawialnej na terenie Gminy Liszki"/>
    <s v="Gmina Liszki"/>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740000"/>
    <n v="167899.44184780141"/>
  </r>
  <r>
    <n v="24"/>
    <s v="Budowa elektrowni fotowoltaicznej w Piekarach, Gmina Liszki"/>
    <s v="Gmina Liszki"/>
    <s v="Budowa instalacji fotowoltaicznej (wraz z magazynem energii) na potrzeby budynków: oczyszczalni ścieków w Piekarach oraz PSZO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7465000"/>
    <n v="1693742.3424241049"/>
  </r>
  <r>
    <n v="25"/>
    <s v="Rozwój energii odnawialnej poprzez instalację magazynów energii na terenie gminy Mogilany"/>
    <s v="Gmina Mogilany"/>
    <s v="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1326635"/>
    <n v="301001.72437264601"/>
  </r>
  <r>
    <n v="26"/>
    <s v="Rozwój energii odnawialnej na terenie gminy Mogilany - Instalacje OZE wraz z magazynami energii w budynkach użyteczności publicznej"/>
    <s v="Gmina Mogilany"/>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4656541"/>
    <n v="1056527.884920815"/>
  </r>
  <r>
    <n v="27"/>
    <s v="Rozwój energii odnawialnej na terenie gminy Mogilany - Instalacje OZE w budynkach użyteczności publicznej – Szkoła Podstawowa w Libertowie"/>
    <s v="Gmina Mogilany"/>
    <s v="Montaż instalacji OZE na budynku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
    <x v="3"/>
    <s v="FEM 2021-2027, CS 2(ii)"/>
    <n v="650000"/>
    <n v="147479.23946090665"/>
  </r>
  <r>
    <n v="28"/>
    <s v="Budowa OZE na zespołach szkolnych w Gminie Niepołomice"/>
    <s v="Gmina Niepołomice"/>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7240973"/>
    <n v="1642912.6015337841"/>
  </r>
  <r>
    <n v="29"/>
    <s v="Montaż magazynów energii na terenie gminy Skawina"/>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1600000"/>
    <n v="363025.82021146256"/>
  </r>
  <r>
    <n v="30"/>
    <s v="Budowa magazynu energii"/>
    <s v="Krakowski Holding Komunalny Spółka Akcyjna w Krakowie"/>
    <s v="Skalowalny magazyn energii na terenie Zakładu Termicznego Przekształcania Odpadów."/>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400000"/>
    <n v="90756.45505286564"/>
  </r>
  <r>
    <n v="31"/>
    <s v="Montaż instalacji OZE wraz z magazynami energii w budynkach publicznych na terenie gminy Świątniki Górne"/>
    <s v="Gmina Świątniki Górne"/>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3000000"/>
    <n v="680673.41289649229"/>
  </r>
  <r>
    <n v="32"/>
    <s v="Montaż magazynów energii na terenie gminy Wielka Wieś"/>
    <s v="Gmina Wielka Wieś"/>
    <s v="Projekt obejmuje budowę magazynów energii w budynkach na terenie gminy Wielka Wieś -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2183000"/>
    <n v="495303.35345101421"/>
  </r>
  <r>
    <n v="33"/>
    <s v="Budowa magazynów energii na terenie Gminy Wieliczka"/>
    <s v="Gmina Wieliczka"/>
    <s v="Budowa magazynów energii na terenie gminy Wieliczka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2550000"/>
    <n v="578572.40096201841"/>
  </r>
  <r>
    <n v="34"/>
    <s v="Program rozwoju odnawialnych źródeł energii w Gminie Zabierzów (PUK)"/>
    <s v="Gmina Zabierzów"/>
    <s v="Projekt obejmuje dostawę, montaż i uruchomienie instalacji OZE wraz z magazynami energii na terenach obiektów będących własnością Przedsiębiorstwa Usług Komunalnych Zabierzów Sp. z o. o. ,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1200000"/>
    <n v="272269.36515859689"/>
  </r>
  <r>
    <n v="35"/>
    <s v="Program rozwoju odnawialnych źródeł energii w Gminie Zabierzów (UGZ)"/>
    <s v="Gmina Zabierzów"/>
    <s v="Projekt obejmuje dostawę, montaż i uruchomienie instalacji OZE wraz z magazynami energii na terenach obiektów będących własnością gminy Zabierzów,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4684500"/>
    <n v="1062871.5342378726"/>
  </r>
  <r>
    <n v="36"/>
    <s v="Magazynowanie energii odnawialnej na terenie gminy Zielonki"/>
    <s v="Gmina Zielonki"/>
    <s v="Budowa magazynów energii na nieruchomościach komunalnych oraz nieruchomościach prywatnych na terenie  gminy Zielonki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2"/>
    <s v="FEM 2021-2027, CS 2(ii)"/>
    <n v="2000000"/>
    <n v="453782.27526432817"/>
  </r>
  <r>
    <n v="37"/>
    <s v="Rozwój energii odnawialnej na terenie gminy Zielonki"/>
    <s v="Gmina Zielonki"/>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3"/>
    <s v="FEM 2021-2027, CS 2(ii)"/>
    <n v="8000000"/>
    <n v="1815129.1010573127"/>
  </r>
  <r>
    <n v="38"/>
    <s v="Rozwój różnych form małej_x000a_retencji w gminie Biskupice"/>
    <s v="Gmina Biskupice"/>
    <s v="Rozwój różnych form małej retencji na terenie gminy Biskupic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1808977"/>
    <n v="410440.8494804193"/>
  </r>
  <r>
    <n v="39"/>
    <s v="Budowa zbiornika retencyjnego w miejscowości Czułówek "/>
    <s v="Gmina Czernichów"/>
    <s v="Budowa zbiornika retencyjnego w miejscowości Czułówek magazynującego wody opadowe i roztopowe. "/>
    <s v="Projekt realizuje typ operacji B w ramach Działania 2.23 FEM tj. systemy gospodarowania wodami opadowymi/roztopowymi. Projekt spełnia wszystkie warunki wskazane w programie i linii demarkacyjnej oraz nie zawiera elementów wyłączonych ze wsparcia w ramach "/>
    <x v="4"/>
    <s v="FEM 2021-2027, CS 2(iv)"/>
    <n v="1000816"/>
    <n v="227076.28080047193"/>
  </r>
  <r>
    <n v="40"/>
    <s v="Rozwój form małej retencji - budowa zbiorników retencyjnych w gminie Kocmyrzów-Luborzyca."/>
    <s v="Gmina Kocmyrzów-Luborzyca"/>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4"/>
    <s v="FEM 2021-2027, CS 2(iv)"/>
    <n v="7200000"/>
    <n v="1633616.1909515813"/>
  </r>
  <r>
    <n v="41"/>
    <s v="Budowa lub przebudowa instalacji zagospodarowujących wody opadowe i roztopowe."/>
    <s v="Gmina Kocmyrzów-Luborzyca"/>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7824565.9000000004"/>
    <n v="1775324.6585288378"/>
  </r>
  <r>
    <n v="42"/>
    <s v="Rozwój różnych form małej_x000a_retencji  w gminie Liszki"/>
    <s v="Gmina Liszki"/>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1013391"/>
    <n v="229929.43685619641"/>
  </r>
  <r>
    <n v="43"/>
    <s v="Budowa zbiorników retencyjnych w Kończycach"/>
    <s v="Gmina Michałowice"/>
    <s v="Budowa zbiorników retencyjnych, które posłużą do magazynowia wód opadowych w trakcie deszczów nawalnych, wraz z niezbędnymi do ich działania instalacjam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2673463"/>
    <n v="606585.06148749834"/>
  </r>
  <r>
    <n v="44"/>
    <s v="Mikroretencja w gminie Michałowice"/>
    <s v="Gmina Michałowice"/>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2000000"/>
    <n v="453782.27526432817"/>
  </r>
  <r>
    <n v="45"/>
    <s v="Mikroretencja w gminie Mogilany"/>
    <s v="Gmina Mogilany"/>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1532112"/>
    <n v="347622.6346598902"/>
  </r>
  <r>
    <n v="46"/>
    <s v="Rozwój błękitno-zielonej infrastruktury na Błoniach w Niepołomicach"/>
    <s v="Gmina Niepołomice"/>
    <s v="Projekt zakłada budowę systemów gospodarowania wodami opadowymi/roztopowymi na terenie Błoń Niepołomickich (w tym np. zbiorników retencyjnych w postaci obsadzonych oczyszczającą zielenią ogrodów deszczowych czy nasadzeń)."/>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4022763"/>
    <n v="912729.27349457727"/>
  </r>
  <r>
    <n v="47"/>
    <s v="Utworzenie narzędzi do retencji wód opadowych na terenie gminy Skawina"/>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3064782"/>
    <n v="695371.87457457907"/>
  </r>
  <r>
    <n v="48"/>
    <s v="Rozwój retencji w gminie Świątniki Górne"/>
    <s v="Gmina Świątniki Górne"/>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4"/>
    <s v="FEM 2021-2027, CS 2(iv)"/>
    <n v="10087591"/>
    <n v="2288784.9979579798"/>
  </r>
  <r>
    <n v="49"/>
    <s v="Mała retencja na terenie gminy Wieliczka"/>
    <s v="Gmina Wieliczka"/>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1700000"/>
    <n v="385714.93397467898"/>
  </r>
  <r>
    <n v="50"/>
    <s v="Budowa i rozbudowa urządzeń wodnych małej retencji w gminie Wielka Wieś"/>
    <s v="Gmina Wielka Wieś"/>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4"/>
    <s v="FEM 2021-2027, CS 2(iv)"/>
    <n v="7129871"/>
    <n v="1617704.5423605754"/>
  </r>
  <r>
    <n v="51"/>
    <s v="Rozwój instalacji pozwalających na zagospodarowanie wód opadowych i roztopowych (przydomowe zbiorniki wodne, mała retencja, wykorzystanie przydomowych szamb do magazynowania deszczówki) "/>
    <s v="Gmina Zabierzów"/>
    <s v="Budowa lub przebudowa instalacji zagospodarowujących wody opadowe i roztopowe; zakup zbiorników naziemn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1700000"/>
    <n v="385714.93397467898"/>
  </r>
  <r>
    <n v="52"/>
    <s v="Rozwój różnych form małej retencji w gminie Zielonki"/>
    <s v="Gmina Zielonki"/>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4"/>
    <s v="FEM 2021-2027, CS 2(iv)"/>
    <n v="3626973"/>
    <n v="822928.03013114305"/>
  </r>
  <r>
    <n v="53"/>
    <s v="Poprawa systemu zaopatrzenia w wodę poprzez modernizację sieci wodociągowej na terenie Gminy Biskupice"/>
    <s v="Gmina Biskupice"/>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x v="5"/>
    <s v="FEM 2021-2027, CS 2(v)"/>
    <n v="9758000"/>
    <n v="2214003.7210146571"/>
  </r>
  <r>
    <n v="54"/>
    <s v="Ochrona zasobów naturalnych (zlewni) rzeki Wisły poprzez rozbudowę sieci wodno-kanalizacyjnej na terenie Gminy Czernichów"/>
    <s v="Gmina Czernichów"/>
    <s v="Budowa kanalizacji sanitarnej w miejscowości Wołowice, gm. Czernichów.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5"/>
    <s v="FEM 2021-2027, CS 2(v)"/>
    <n v="12914236.869999999"/>
    <n v="2930125.8950855378"/>
  </r>
  <r>
    <n v="55"/>
    <s v="Budowa zbiorczej kanalizacji sanitarnej w Aglomeracji Igołomia (PLMP518)"/>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5"/>
    <s v="FEM 2021-2027, CS 2(v)"/>
    <n v="13940000"/>
    <n v="3162862.4585923674"/>
  </r>
  <r>
    <n v="56"/>
    <s v="Budowa kanalizacji sanitarnej w miejscowości Konary - etap 1"/>
    <s v="Gmina Mogilany"/>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5"/>
    <s v="FEM 2021-2027, CS 2(v)"/>
    <n v="4000000"/>
    <n v="907564.55052865634"/>
  </r>
  <r>
    <n v="57"/>
    <s v="Budowa kanalizacji sanitarnej w miejscowości Konary – etap 2"/>
    <s v="Gmina Mogilany"/>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5"/>
    <s v="FEM 2021-2027, CS 2(v)"/>
    <n v="3148010.35"/>
    <n v="714255.64958932705"/>
  </r>
  <r>
    <n v="58"/>
    <s v="Budowa kanalizacji sanitarnej dla miejscowości Gaj, gmina Mogilany – etap III"/>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x v="5"/>
    <s v="FEM 2021-2027, CS 2(v)"/>
    <n v="3778671.65"/>
    <n v="857347.10940690653"/>
  </r>
  <r>
    <n v="59"/>
    <s v="Budowa kanalizacji sanitarnej dla miejscowości Gaj, gmina Mogilany – etap IV"/>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5"/>
    <s v="FEM 2021-2027, CS 2(v)"/>
    <n v="700000"/>
    <n v="158823.79634251486"/>
  </r>
  <r>
    <n v="60"/>
    <s v="Rozwój infrastruktury wodno-kanalizacyjnej na terenie Gminy Wielka Wieś – etap 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5"/>
    <s v="FEM 2021-2027, CS 2(v)"/>
    <m/>
    <n v="613000"/>
  </r>
  <r>
    <n v="61"/>
    <s v="Rozwój infrastruktury wodno-kanalizacyjnej na terenie Gminy Wielka Wieś – etap I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5"/>
    <s v="FEM 2021-2027, CS 2(v)"/>
    <m/>
    <n v="335858.74"/>
  </r>
  <r>
    <n v="62"/>
    <s v="Modernizacja gospodarki wodno-ściekowej wraz z infrastrukturą towarzyszącą w aglomeracji Zabierzów-Balice"/>
    <s v="Gmina Zabierzów"/>
    <s v="Projekt obejmuje wykonanie robót budowlanych, montażowych i dostaw związanych z budową/przebudową sieci wodociągowej i kanalizacji sanitarnej wraz z obiektami towarzyszącymi.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5"/>
    <s v="FEM 2021-2027, CS 2(v)"/>
    <n v="7197396.25"/>
    <n v="1633025.4231519718"/>
  </r>
  <r>
    <n v="63"/>
    <s v="Modernizacja gospodarki wodno-ściekowej wraz z infrastrukturą towarzyszącą w aglomeracji Zabierzów-Niegoszowice"/>
    <s v="Gmina Zabierzów"/>
    <s v="Projekt obejmuje wykonanie robót budowlanych, montażowych i dostaw związanych z budową/przebudową sieci wodociągowej i kanalizacji sanitarnej wraz z obiektami towarzyszącymi.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5"/>
    <s v="FEM 2021-2027, CS 2(v)"/>
    <n v="2304456.25"/>
    <n v="522860.70018605073"/>
  </r>
  <r>
    <n v="64"/>
    <s v="Uporządkowanie  gospodarki o obiegu zamkniętym poprzez budowę Punktu Selektywnego Zbierania Odpadów Komunalnych na terenie gminy Czernichów"/>
    <s v="Gmina Czernichów"/>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6"/>
    <s v="FEM 2021-2027, CS 2(vi)"/>
    <n v="1700000"/>
    <n v="385714.93397467898"/>
  </r>
  <r>
    <n v="65"/>
    <s v="Budowa punktu selektywnej zbiórki odpadów komunalnych w gminie Igołomia-Wawrzeńczyce"/>
    <s v="Gmina Igołomia-Wawrzeńczyce"/>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6"/>
    <s v="FEM 2021-2027, CS 2(vi)"/>
    <n v="1700000"/>
    <n v="385714.93397467898"/>
  </r>
  <r>
    <n v="66"/>
    <s v="Budowa punktu selektywnej zbiórki odpadów komunalnych w miejscowości Piekary (gmina Liszki)"/>
    <s v="Gmina Liszki"/>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6"/>
    <s v="FEM 2021-2027, CS 2(vi)"/>
    <n v="1700000"/>
    <n v="385714.93397467898"/>
  </r>
  <r>
    <n v="67"/>
    <s v="Budowa PSZOK II w Gminie  Wieliczka"/>
    <s v="Gmina Wieliczka"/>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6"/>
    <s v="FEM 2021-2027, CS 2(vi)"/>
    <n v="1700000"/>
    <n v="385714.93397467898"/>
  </r>
  <r>
    <n v="68"/>
    <s v="Budowa punktu selektywnej zbiórki odpadów komunalnych w Wielkiej Wsi"/>
    <s v="Gmina Wielka Wieś"/>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6"/>
    <s v="FEM 2021-2027, CS 2(vi)"/>
    <n v="1700000"/>
    <n v="385714.93397467898"/>
  </r>
  <r>
    <n v="69"/>
    <s v="Budowa PSZOK w Gminie Zabierzów"/>
    <s v="Gmina Zabierzów"/>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6"/>
    <s v="FEM 2021-2027, CS 2(vi)"/>
    <n v="1700000"/>
    <n v="385714.93397467898"/>
  </r>
  <r>
    <n v="70"/>
    <s v="Rozbudowa parkingów „parkuj i jedź” przy stacjach kolejowych w Baranówce i Zastowie"/>
    <s v="Gmina Kocmyrzów-Luborzyca"/>
    <s v="Rozbudowa parkingu &quot;parkuj i jedź&quot; przy stacji kolejowej w Baranówce. Rozbudowa parkingu &quot;parkuj i jedź&quot; przy stacji kolejowej w Zastowie. 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4389208"/>
    <n v="995872.39642419573"/>
  </r>
  <r>
    <n v="71"/>
    <s v="Budowa przystanku kolejowego SKA „Kraków Prądnik Czerwony” wraz z budową parkingu typu Park &amp; Ride"/>
    <s v="Gmina Miejska Kraków"/>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95331583.5"/>
    <n v="21629891.432590645"/>
  </r>
  <r>
    <n v="72"/>
    <s v="Budowa zintegrowanego węzła przesiadkowego wraz z parkingiem P&amp;R Bronowice oraz terminalem autobusowym"/>
    <s v="Gmina Miejska Kraków"/>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53550000"/>
    <n v="12150020.420202387"/>
  </r>
  <r>
    <n v="73"/>
    <s v="Budowa Parkingu P&amp;R w Raciborowicach"/>
    <s v="Gmina Michałowice"/>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3400000"/>
    <n v="771429.86794935795"/>
  </r>
  <r>
    <n v="74"/>
    <s v="Budowa Parkingu P&amp;R w Więcławicach"/>
    <s v="Gmina Michałowice"/>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2975000"/>
    <n v="675001.13445568818"/>
  </r>
  <r>
    <n v="75"/>
    <s v="Rozbudowa Parkingu P&amp;R w Michałowicach"/>
    <s v="Gmina Michałowice"/>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2550000"/>
    <n v="578572.40096201841"/>
  </r>
  <r>
    <n v="76"/>
    <s v="Rozwój zrównoważonej mobilności na terenie Miasta Niepołomice – węzły przesiadkowe oraz bezpieczna ostatnia mila w dostępie do usług publicznych i węzłów"/>
    <s v="Gmina Niepołomice"/>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2068288"/>
    <n v="2738187.5935925944"/>
  </r>
  <r>
    <n v="77"/>
    <s v="Modernizacja przystanków autobusowych zgodnie ze standardami SMK"/>
    <s v="Gmina Skawina"/>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500000"/>
    <n v="340336.70644824614"/>
  </r>
  <r>
    <n v="78"/>
    <s v="Zakup nowego taboru autobusowego zeroemisyjnego wraz z niezbędną infrastrukturą oraz systemem elektrycznej informacji pasażerskiej na przystankach w Gminie Wieliczka"/>
    <s v="Gmina Wieliczka"/>
    <s v="Projekt obejmuje autobusów zeroemisyjnych wraz z infrastrukturą towarzyszącą w postaci stacjonarnej stacji ładowania pojazdów elektrycznych typu pantograf wraz z ładowarkami stacjonarnymi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8232512"/>
    <n v="4136795.3895720835"/>
  </r>
  <r>
    <n v="79"/>
    <s v="Budowa P&amp;R w Rudawie w gminie Zabierzów"/>
    <s v="Gmina Zabierzów"/>
    <s v="Budowa miejsc postojowych w ramach parkingu 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2500000"/>
    <n v="567227.8440804102"/>
  </r>
  <r>
    <n v="80"/>
    <s v="Budowa P&amp;R II w Zabierzowie w gminie Zabierzów "/>
    <s v="Gmina Zabierzów"/>
    <s v="Budowa miejsc postojowych w ramach parkingu P+R oraz infrastruktury towarzyszącej.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355893"/>
    <n v="307640.10527748783"/>
  </r>
  <r>
    <n v="81"/>
    <s v="Budowa drogi dla rowerów wzdłuż południowej strony Al. Pokoju"/>
    <s v="Gmina Miejska Kraków"/>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4604424.5"/>
    <n v="1044703.1129464083"/>
  </r>
  <r>
    <n v="82"/>
    <s v="Budowa drogi dla rowerów na odcinku ul. Walerego Sławka od skrzyżowania z ul. Kamieńskiego do skrzyżowania z ul. Puszkarską"/>
    <s v="Gmina Miejska Kraków"/>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3561007"/>
    <n v="807960.92934609973"/>
  </r>
  <r>
    <n v="83"/>
    <s v="Budowa drogi dla rowerów po północnej stronie ul. Brożka"/>
    <s v="Gmina Miejska Kraków"/>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976505.5"/>
    <n v="221560.44379906522"/>
  </r>
  <r>
    <n v="84"/>
    <s v="Budowa ścieżki rowerowej wzdłuż ul. Nawojki w Krakowie"/>
    <s v="Gmina Miejska Kraków"/>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2587323.5"/>
    <n v="587040.77233743249"/>
  </r>
  <r>
    <n v="85"/>
    <s v="Budowa ścieżki rowerowej wzdłuż ul. Jancarza w Krakowie"/>
    <s v="Gmina Miejska Kraków"/>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370506"/>
    <n v="310955.66547170666"/>
  </r>
  <r>
    <n v="86"/>
    <s v="Budowa CPR przy drodze wojewódzkiej nr 774 w miejscowości Cholerzyn, Budzyń i Kryspinów, gm. Liszki"/>
    <s v="Gmina Liszki"/>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9350000"/>
    <n v="2121432.1368607343"/>
  </r>
  <r>
    <n v="87"/>
    <s v="Budowa ciągu pieszo-rowerowego w Młodziejowicach"/>
    <s v="Gmina Michałowice"/>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4250000"/>
    <n v="964287.33493669739"/>
  </r>
  <r>
    <n v="88"/>
    <s v="Budowa ciągów pieszo-rowerowych i/lub ścieżek rowerowych prowadzących do przystanków komunikacji zbiorowej"/>
    <s v="Gmina Skawina"/>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6729750"/>
    <n v="3795832.01"/>
  </r>
  <r>
    <n v="89"/>
    <s v="Utworzenie ścieżki rowerowej przy drodze gminnej - ulica Panciawa w m.Rzeszotary"/>
    <s v="Gmina Świątniki Górne"/>
    <s v="Projekt obejmuje budowę ścieżki rowerowej  przy ul. Panciawa w miejscowości Rzeszotar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7"/>
    <s v="FEM 2021-2027, CS 2(viii)"/>
    <n v="1125000"/>
    <n v="255252.52983618461"/>
  </r>
  <r>
    <n v="90"/>
    <s v="Zwiększenie miejsc w oddziałach przedszkolnych w Gminie Biskupice"/>
    <s v="Gmina Biskup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850998"/>
    <n v="193083.90434269636"/>
  </r>
  <r>
    <n v="91"/>
    <s v="Edukacja włączająca oraz likwidacja barier i podniesienie dostępności przedszkoli na terenie Igołomii-Wawrzeńczyce"/>
    <s v="Gmina Igołomia-Wawrzeńczy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703142"/>
    <n v="159536.68829695511"/>
  </r>
  <r>
    <n v="92"/>
    <s v="Edukacja włączająca w przedszkolach i oddziałach przedszkolnych na terenie Gminy Kocmyrzów - Luborzyca."/>
    <s v="Gmina Kocmyrzów-Luborzyca"/>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500000"/>
    <n v="340336.70644824614"/>
  </r>
  <r>
    <n v="93"/>
    <s v="Utworzenie miejsc przedszkolnych na terenie Gminy Kocmyrzów - Luborzyca."/>
    <s v="Gmina Kocmyrzów-Luborzyc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2000000"/>
    <n v="453782.27526432817"/>
  </r>
  <r>
    <n v="94"/>
    <s v="&quot;Dwujęzyczny maluch&quot; – realizacja programu w zakresie języka angielskiego."/>
    <s v="Gmina Kocmyrzów-Luborzyca"/>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000000"/>
    <n v="226891.13763216409"/>
  </r>
  <r>
    <n v="95"/>
    <s v="Tworzenie nowych miejsc przedszkolnych w placówkach oświatowych Gminy Liszki wraz z edukacją włączającą i realizacją zadań dodatkowych"/>
    <s v="Gmina Liszki"/>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530000"/>
    <n v="347143.44057721103"/>
  </r>
  <r>
    <n v="96"/>
    <s v="Edukacja włączająca w  oddziałach przedszkolnych"/>
    <s v="Gmina Liszki"/>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2295000"/>
    <n v="520715.16086581658"/>
  </r>
  <r>
    <n v="97"/>
    <s v="Dwujęzyczny Przedszkolak"/>
    <s v="Gmina Michałowice"/>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459000"/>
    <n v="104143.03217316332"/>
  </r>
  <r>
    <n v="98"/>
    <s v="Realizacja zajęć dodatkowych w przedszkolu"/>
    <s v="Gmina Michałow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46880"/>
    <n v="33325.770295412258"/>
  </r>
  <r>
    <n v="99"/>
    <s v="Asystent Dziecka ze Specjalnymi Potrzebami Edukacyjnymi w przedszkolu"/>
    <s v="Gmina Michałowi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918000"/>
    <n v="208286.06434632663"/>
  </r>
  <r>
    <n v="100"/>
    <s v="Podnoszenie jakości edukacji przedszkolnej oraz tworzenie miejsc przedszkolnych na terenie Gminy Mogilany"/>
    <s v="Gmina Mogilany"/>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450440"/>
    <n v="329091.98166719609"/>
  </r>
  <r>
    <n v="101"/>
    <s v="Utworzenie przedszkola w Woli Zabierzowskiej"/>
    <s v="Gmina Niepołom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417487"/>
    <n v="321615.2380088034"/>
  </r>
  <r>
    <n v="102"/>
    <s v="Mądry przedszkolak"/>
    <s v="Gmina Niepołom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1445000"/>
    <n v="327857.69387847709"/>
  </r>
  <r>
    <n v="103"/>
    <s v="Utworzenie nowych miejsc przedszkolnych _x000a_w Gminie Skawina"/>
    <s v="Gmina Skawin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2700000"/>
    <n v="612606.07160684303"/>
  </r>
  <r>
    <n v="104"/>
    <s v="Utworzenie nowych miejsc przedszkolnych w Gminie Wieliczka"/>
    <s v="Gmina Wieliczk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713822"/>
    <n v="161959.88564686663"/>
  </r>
  <r>
    <n v="105"/>
    <s v="Tworzenie miejsc przedszkolnych oraz podnoszenie jakości edukacji przedszkolnej na terenie Gminy Wielka Wieś"/>
    <s v="Gmina Wielka Wieś"/>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3825000"/>
    <n v="867858.60144302761"/>
  </r>
  <r>
    <n v="106"/>
    <s v="Utworzenie nowych miejsc przedszkolnych "/>
    <s v="Gmina Zabierzów"/>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416888.39999999997"/>
    <n v="94588.28334165267"/>
  </r>
  <r>
    <n v="107"/>
    <s v="DWUJĘZYCZNY MALUCH – Realizacja programów dwujęzyczności w zakresie języka angielskiego w oddziałach przedszkolnych"/>
    <s v="Gmina Zabierzów"/>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8"/>
    <s v="FEM 2021-2027, CS 4(f)"/>
    <n v="455867.5"/>
    <n v="103432.29568453056"/>
  </r>
  <r>
    <n v="108"/>
    <s v="Rozwój kształcenia ogólnego w gminie Igołomia-Wawrzeńczyce"/>
    <s v="Gmina Igołomia-Wawrzeńczy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312800"/>
    <n v="70971.547851340933"/>
  </r>
  <r>
    <n v="109"/>
    <s v="Edukacja włączająca w placówkach oświatowych na terenie gminy Igołomia-Wawrzeńczyce"/>
    <s v="Gmina Igołomia-Wawrzeńczy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469200"/>
    <n v="106457.32177701138"/>
  </r>
  <r>
    <n v="110"/>
    <s v="Asystent Ucznia ze Specjalnymi Potrzebami Edukacyjnymi w szkole"/>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1798600"/>
    <n v="408086.40014521033"/>
  </r>
  <r>
    <n v="111"/>
    <s v="Kreatywny uczeń - kreatyw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782000"/>
    <n v="177428.86962835232"/>
  </r>
  <r>
    <n v="112"/>
    <s v="Przyjaz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168912"/>
    <n v="38324.635839724098"/>
  </r>
  <r>
    <n v="113"/>
    <s v="Szkoła otwarta na edukację włączającą"/>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253368"/>
    <n v="57486.953759586147"/>
  </r>
  <r>
    <n v="114"/>
    <s v="Edukacja włączająca w szkołach podstawowych Gminy Mogilany"/>
    <s v="Gmina Mogilany"/>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838929.6"/>
    <n v="190345.69133729636"/>
  </r>
  <r>
    <n v="115"/>
    <s v="Podniesienie jakości kształcenia, wsparcie cyfryzacji oraz rozszerzenie kompetencji kadry w szkołach podstawowych Gminy Mogilany"/>
    <s v="Gmina Mogilany"/>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559286.4"/>
    <n v="126897.12755819758"/>
  </r>
  <r>
    <n v="116"/>
    <s v="Edukacja włączająca w gminie Niepołomice"/>
    <s v="Gmina Niepołom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600000"/>
    <n v="136134.68257929845"/>
  </r>
  <r>
    <n v="117"/>
    <s v="Rozwój kompetencji kluczowych uczniów szkół z terenu gminy Niepołomice"/>
    <s v="Gmina Niepołom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391340"/>
    <n v="88791.577800971092"/>
  </r>
  <r>
    <n v="118"/>
    <s v="Wspieranie uzdolnień uczniów szkół prowadzonych przez Gminę Wieliczka poprzez rozwijanie kompetencji kluczowych"/>
    <s v="Gmina Wieliczka"/>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1579665.6"/>
    <n v="358412.12506239506"/>
  </r>
  <r>
    <n v="119"/>
    <s v="Edukacja włączająca szansą dla rozwoju osobistego uczniów szkół prowadzonych przez Gminę Wieliczka"/>
    <s v="Gmina Wieliczka"/>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2369498.4"/>
    <n v="537618.18759359256"/>
  </r>
  <r>
    <n v="120"/>
    <s v="Edukacja włączająca w Gminie Wielka Wieś"/>
    <s v="Gmina Wielka Wieś"/>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1200000"/>
    <n v="272269.36515859689"/>
  </r>
  <r>
    <n v="121"/>
    <s v="Podniesienie jakości kształcenia ogólnego w Gminie Wielka Wieś"/>
    <s v="Gmina Wielka Wieś"/>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755000"/>
    <n v="171302.80891228389"/>
  </r>
  <r>
    <n v="122"/>
    <s v="Edukacja włączająca w placówkach oświatowych na terenie gminy Zabierzów"/>
    <s v="Gmina Zabierzów"/>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2258794.2000000002"/>
    <n v="512500.38571493403"/>
  </r>
  <r>
    <n v="123"/>
    <s v="Podniesienie jakości kształcenia ogólnego poprzez realizację zajęć dodatkowych i warsztatów w szkołach z terenu Gminy Zabierzów"/>
    <s v="Gmina Zabierzów"/>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9"/>
    <s v="FEM 2021-2027, CS 4(f)"/>
    <n v="1505862.8"/>
    <n v="341666.923809956"/>
  </r>
  <r>
    <n v="124"/>
    <s v="Centrum Kompetencji Zawodowych w Gminie Miejskiej Kraków"/>
    <s v="Gmina Miejska Kraków"/>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0"/>
    <s v="FEM 2021-2027, CS 4(f)"/>
    <n v="22498744"/>
    <n v="5104765.6214548256"/>
  </r>
  <r>
    <n v="125"/>
    <s v="Rozwijanie umiejętności zawodowych uczniów oraz kadry pedagogicznej szkół prowadzących kształcenie zawodowe w Niepołomicach"/>
    <s v="Gmina Niepołomice"/>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0"/>
    <s v="FEM 2021-2027, CS 4(f)"/>
    <n v="2719048"/>
    <n v="616927.89399646048"/>
  </r>
  <r>
    <n v="126"/>
    <s v="Rozwój kształcenia w Zespole Szkół w Gminie Świątniki Górne"/>
    <s v="Gmina Świątniki Górne"/>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0"/>
    <s v="FEM 2021-2027, CS 4(f)"/>
    <n v="1125000"/>
    <n v="255252.52983618461"/>
  </r>
  <r>
    <n v="127"/>
    <s v="„Zdrowie zaczyna się w głowie”"/>
    <s v="Gmina Biskupice"/>
    <s v="Projekt dotyczy realizacji usług w zakresie wsparcia rodziny. W ramach projektu planuje się kompleksowe, specjalistyczne poradnictwo dla rodzin, usługi ukierunkowane na wzmocnienie kompetencji opiekuńczo-wychowawczych opiekunów i integrację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425000"/>
    <n v="96428.733493669744"/>
  </r>
  <r>
    <n v="128"/>
    <s v="„Nie jesteś sam&quot;"/>
    <s v="Gmina Biskupice"/>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6149305"/>
    <n v="1395222.8070971549"/>
  </r>
  <r>
    <n v="129"/>
    <s v="Rozwój usług społecznych w gminie Czernichów"/>
    <s v="Gmina Czernich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7751269"/>
    <n v="1758694.2415029269"/>
  </r>
  <r>
    <n v="130"/>
    <s v="Rozwój usług społecznych w gminie Igołomia-Wawrzeńczyce"/>
    <s v="Gmina Igołomia-Wawrzeńczyce"/>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1635367"/>
    <n v="371050.27907609928"/>
  </r>
  <r>
    <n v="131"/>
    <s v="Rozwój placówek wsparcia dziennego dla dzieci i młodzieży w gminie Igołomia-Wawrzeńczyce"/>
    <s v="Gmina Igołomia-Wawrzeńczy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3000000"/>
    <n v="680673.41289649229"/>
  </r>
  <r>
    <n v="132"/>
    <s v="Realizacja usług społecznych zgodnie z zasadą deinstytucjonalizacji, na terenie gminy Igołomia-Wawrzeńczyce"/>
    <s v="Gmina Igołomia-Wawrzeńczy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1000000"/>
    <n v="226891.13763216409"/>
  </r>
  <r>
    <n v="133"/>
    <s v="Utworzenie placówki wsparcia dziennego dla dzieci i młodzieży z terenu Gminy Kocmyrzów – Luborzyca"/>
    <s v="Gmina Kocmyrzów-Luborzyc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3462723"/>
    <n v="785661.16077506018"/>
  </r>
  <r>
    <n v="134"/>
    <s v="Centrum Wsparcia Pieczy Zastępczej"/>
    <s v="Gmina Miejska Kraków"/>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3435591.5358401896"/>
    <n v="408404.05"/>
  </r>
  <r>
    <n v="135"/>
    <s v="Utworzenie Centrum dla Rodzin "/>
    <s v="Gmina Miejska Kraków"/>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4800000"/>
    <n v="1089077.4606343876"/>
  </r>
  <r>
    <n v="136"/>
    <s v="Utworzenie Centrum Pomocy dla Dzieci"/>
    <s v="Gmina Miejska Kraków"/>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3216380.25"/>
    <n v="1100869.3999999999"/>
  </r>
  <r>
    <n v="137"/>
    <s v="Rozwój usług w Gminie Miejskiej Kraków w zakresie dostępności usług kierowanych do dzieci i młodzieży  - usamodzielniających się wychowanków opuszczających piecze zastępczą"/>
    <s v="Gmina Miejska Kraków"/>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2385827.4554445762"/>
    <n v="541323.10555987118"/>
  </r>
  <r>
    <n v="138"/>
    <s v="Podniesienie dostępności usług kierowanych do dzieci i młodzieży na terenie Gminy Miejskiej Kraków"/>
    <s v="Gmina Miejska Kraków"/>
    <s v="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6231781.3136212323"/>
    <n v="1413935.9517223833"/>
  </r>
  <r>
    <n v="139"/>
    <s v="W sile wieku 3 - Rozwój usług wsparcia  dla osób niesamodzielnych ze względu na stan zdrowia lub wiek"/>
    <s v="Gmina Miejska Kraków"/>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17177957.679200947"/>
    <n v="3897526.3600310721"/>
  </r>
  <r>
    <n v="140"/>
    <s v="Centrum wsparcia opiekunów nieformalnych i opieki nad osobami niesamodzielnymi w Miejskim Centrum Opieki w Krakowie"/>
    <s v="Miejskie Centrum Opieki dla Osób Starszych, Przewlekle Niepełnosprawnych oraz Niesamodzielnych w Krakowie"/>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9953736.7899999991"/>
    <n v="2258414.6639742251"/>
  </r>
  <r>
    <n v="141"/>
    <s v="Placówka zapewniająca dzienną opiekę osobom niesamodzielnym"/>
    <s v="Miejskie Centrum Opieki dla Osób Starszych, Przewlekle Niepełnosprawnych oraz Niesamodzielnych w Krakowie"/>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5536602.9699999997"/>
    <n v="1256206.1464809184"/>
  </r>
  <r>
    <n v="142"/>
    <s v="Nie jesteś sam - Dzienny Dom Wsparcia w Gminie Liszki"/>
    <s v="Gmina Liszki"/>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4179036"/>
    <n v="948186.23224576854"/>
  </r>
  <r>
    <n v="143"/>
    <s v="Deinstytucjonalizacja usług społecznych dla osób starszych i zależnych "/>
    <s v="Gmina Michałow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3025141"/>
    <n v="686377.68298770254"/>
  </r>
  <r>
    <n v="144"/>
    <s v="Wdrażanie na terenie Gminny Mogilany procesu deinstytucjonalizacji poprzez utworzenie Dziennego Domu Pobytu dla osób niesamodzielnych oraz rozwój oferty innych zdiagnozowanych usług społecznych"/>
    <s v="Gmina Mogilany"/>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3182241"/>
    <n v="722022.28070971544"/>
  </r>
  <r>
    <n v="145"/>
    <s v="Wsparcie dla dzieci i rodzin w tym zagrożonych wykluczeniem społecznym poprzez organizację usług wsparcia oraz atrakcyjną ofertę opiekuńczo-wychowawczą i terapeutyczną "/>
    <s v="Gmina Mogilany"/>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1785000"/>
    <n v="405000.68067341292"/>
  </r>
  <r>
    <n v="146"/>
    <s v="Rozwiń żagle w „Przystani”"/>
    <s v="Gmina Niepołomi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1187998.5"/>
    <n v="269546.3311703045"/>
  </r>
  <r>
    <n v="147"/>
    <s v="Na młodość"/>
    <s v="Gmina Niepołomice"/>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932998.5"/>
    <n v="211689.09107410265"/>
  </r>
  <r>
    <n v="148"/>
    <s v="Zdrowiej w domu"/>
    <s v="Gmina Niepołom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520000"/>
    <n v="117983.39156872533"/>
  </r>
  <r>
    <n v="149"/>
    <s v="Rozwój Placówki Wsparcia Dziennego dla dzieci i młodzieży w Gminie Skawina"/>
    <s v="Gmina Skawina"/>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4000000"/>
    <n v="907564.55052865634"/>
  </r>
  <r>
    <n v="150"/>
    <s v="Rozwój i funkcjonowanie placówek wsparcia dla osób starszych i niesamodzielnych"/>
    <s v="Gmina Skawina"/>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3515940"/>
    <n v="797735.62644643104"/>
  </r>
  <r>
    <n v="151"/>
    <s v="Utworzenie nowej placówki wsparcia dziennego dla dzieci i młodzieży - świetlica środowiskowa"/>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2204647"/>
    <n v="500214.86590733763"/>
  </r>
  <r>
    <n v="152"/>
    <s v="Usługi w zakresie poradnictwa specjalistycznego "/>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1250000"/>
    <n v="283613.9220402051"/>
  </r>
  <r>
    <n v="153"/>
    <s v="Rozwój usług społecznych w gminie Świątniki Górne"/>
    <s v="Gmina Świątniki Górn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1250000"/>
    <n v="283613.9220402051"/>
  </r>
  <r>
    <n v="154"/>
    <s v="Rozwój usług społecznych w gminie Wieliczka poprzez wsparcie osób w róznego rodzaju kryzysach"/>
    <s v="Gmina Wieliczka"/>
    <s v="Projekt obejmuje realizację usług społecznych w ramach interwencji kryzysowej dla osób pozostających w kryzysach róznego rodzaju. Planowane jest utworzenie ośrodka wsparcia dla osób zagrożonych oraz pozostających w róznego rodzaju kryzysach oraz monitoring sytuacji osób w kryzysie, w tym podejmowanie działań pomocowych skierowanych do tych osób. Planuje się także realizację działań w zakresie cross-financingu (w zależności od zidentyfikowanych potrzeb)."/>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3422719"/>
    <n v="776584.60770522302"/>
  </r>
  <r>
    <n v="155"/>
    <s v="Wsparcie usług społecznych - rozwój placówek wsparcia dziennego dla dzieci i młodziezy na terenie Gminy Wieliczka"/>
    <s v="Gmina Wieliczk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200000"/>
    <n v="45378.22752643282"/>
  </r>
  <r>
    <n v="156"/>
    <s v="„POKONAĆ OGRANICZENIA” – rozwój usług społecznych skierowanych do osób zależnych, niepełnosprawnych i ich opiekunów"/>
    <s v="Gmina Wieliczka"/>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3900000"/>
    <n v="884875.43676543992"/>
  </r>
  <r>
    <n v="157"/>
    <s v="Rozwój placówek wsparcia dziennego dla dzieci i młodzieży w Gminie Wielka Wieś"/>
    <s v="Gmina Wielka Wieś"/>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2017297"/>
    <n v="457706.81127195171"/>
  </r>
  <r>
    <n v="158"/>
    <s v="Rozwój usług opiekuńczych dla osób potrzebujących wsparcia w codziennym funkcjonowaniu oraz wsparcie dotychczasowych opiekunów"/>
    <s v="Gmina Zabierz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4304063"/>
    <n v="976553.75051050505"/>
  </r>
  <r>
    <n v="159"/>
    <s v="Rozwój usług społecznych w gminie Zielonki"/>
    <s v="Gmina Zielonki"/>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1"/>
    <s v="FEM 2021-2027, CS 4(k)"/>
    <n v="360000"/>
    <n v="81680.809547579076"/>
  </r>
  <r>
    <n v="160"/>
    <s v="Od Maluszka do Staruszka"/>
    <s v="Gmina Zielonki"/>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7027995"/>
    <n v="1594589.7808231611"/>
  </r>
  <r>
    <n v="161"/>
    <s v="Poszerzenie działalności placówki wsparcia dziennego Miejsce Rodzinne w Zielonkach"/>
    <s v="Gmina Zielonki"/>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1"/>
    <s v="FEM 2021-2027, CS 4(k)"/>
    <n v="1350000"/>
    <n v="306303.03580342152"/>
  </r>
  <r>
    <n v="162"/>
    <s v="Usługi w zakresie psychiatrii środowiskowej skierowanej do osób dorosłych"/>
    <s v="Gmina Świątniki Górne"/>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2"/>
    <s v="FEM 2021-2027, CS 4(k)"/>
    <n v="1560000"/>
    <n v="353950.174706175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DD6CAA-BF0D-44FE-B461-D7C0C325A80B}" name="Tabela przestawna2" cacheId="1"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F2:G4" firstHeaderRow="1" firstDataRow="1" firstDataCol="1"/>
  <pivotFields count="10">
    <pivotField showAll="0"/>
    <pivotField showAll="0"/>
    <pivotField showAll="0"/>
    <pivotField showAll="0"/>
    <pivotField showAll="0"/>
    <pivotField axis="axisRow" showAll="0">
      <items count="3">
        <item m="1" x="1"/>
        <item x="0"/>
        <item t="default"/>
      </items>
    </pivotField>
    <pivotField showAll="0"/>
    <pivotField showAll="0"/>
    <pivotField numFmtId="44" showAll="0"/>
    <pivotField dataField="1" numFmtId="165" showAll="0"/>
  </pivotFields>
  <rowFields count="1">
    <field x="5"/>
  </rowFields>
  <rowItems count="2">
    <i>
      <x v="1"/>
    </i>
    <i t="grand">
      <x/>
    </i>
  </rowItems>
  <colItems count="1">
    <i/>
  </colItems>
  <dataFields count="1">
    <dataField name="Suma z Maksymalna wartość wkładu UE (euro)" fld="9" baseField="0" baseItem="0" numFmtId="167"/>
  </dataFields>
  <formats count="15">
    <format dxfId="14">
      <pivotArea outline="0" collapsedLevelsAreSubtotals="1" fieldPosition="0"/>
    </format>
    <format dxfId="13">
      <pivotArea dataOnly="0" labelOnly="1" outline="0" axis="axisValues" fieldPosition="0"/>
    </format>
    <format dxfId="12">
      <pivotArea dataOnly="0" labelOnly="1" outline="0" axis="axisValues"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dataOnly="0" labelOnly="1" grandRow="1" outline="0" fieldPosition="0"/>
    </format>
    <format dxfId="7">
      <pivotArea dataOnly="0" labelOnly="1" outline="0" axis="axisValues" fieldPosition="0"/>
    </format>
    <format dxfId="6">
      <pivotArea dataOnly="0" labelOnly="1" outline="0" axis="axisValues" fieldPosition="0"/>
    </format>
    <format dxfId="5">
      <pivotArea outline="0" collapsedLevelsAreSubtotals="1" fieldPosition="0"/>
    </format>
    <format dxfId="4">
      <pivotArea outline="0" collapsedLevelsAreSubtotals="1" fieldPosition="0"/>
    </format>
    <format dxfId="3">
      <pivotArea grandRow="1" outline="0" collapsedLevelsAreSubtotals="1" fieldPosition="0"/>
    </format>
    <format dxfId="2">
      <pivotArea dataOnly="0" labelOnly="1" grandRow="1" outline="0" fieldPosition="0"/>
    </format>
    <format dxfId="1">
      <pivotArea field="5" type="button" dataOnly="0" labelOnly="1" outline="0" axis="axisRow" fieldPosition="0"/>
    </format>
    <format dxfId="0">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F852817-2D4F-41C4-A70C-23CBA564FD62}" name="Tabela przestawna1" cacheId="3"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A2:B16" firstHeaderRow="1" firstDataRow="1" firstDataCol="1"/>
  <pivotFields count="9">
    <pivotField showAll="0"/>
    <pivotField showAll="0"/>
    <pivotField showAll="0"/>
    <pivotField showAll="0"/>
    <pivotField showAll="0"/>
    <pivotField axis="axisRow" showAll="0">
      <items count="30">
        <item m="1" x="13"/>
        <item m="1" x="14"/>
        <item m="1" x="15"/>
        <item m="1" x="16"/>
        <item m="1" x="17"/>
        <item m="1" x="18"/>
        <item m="1" x="19"/>
        <item m="1" x="20"/>
        <item m="1" x="28"/>
        <item m="1" x="26"/>
        <item m="1" x="27"/>
        <item m="1" x="24"/>
        <item m="1" x="25"/>
        <item m="1" x="21"/>
        <item m="1" x="22"/>
        <item m="1" x="23"/>
        <item x="0"/>
        <item x="1"/>
        <item x="2"/>
        <item x="3"/>
        <item x="4"/>
        <item x="5"/>
        <item x="6"/>
        <item x="7"/>
        <item x="8"/>
        <item x="9"/>
        <item x="10"/>
        <item x="11"/>
        <item x="12"/>
        <item t="default"/>
      </items>
    </pivotField>
    <pivotField showAll="0"/>
    <pivotField showAll="0"/>
    <pivotField dataField="1" numFmtId="165" showAll="0"/>
  </pivotFields>
  <rowFields count="1">
    <field x="5"/>
  </rowFields>
  <rowItems count="14">
    <i>
      <x v="16"/>
    </i>
    <i>
      <x v="17"/>
    </i>
    <i>
      <x v="18"/>
    </i>
    <i>
      <x v="19"/>
    </i>
    <i>
      <x v="20"/>
    </i>
    <i>
      <x v="21"/>
    </i>
    <i>
      <x v="22"/>
    </i>
    <i>
      <x v="23"/>
    </i>
    <i>
      <x v="24"/>
    </i>
    <i>
      <x v="25"/>
    </i>
    <i>
      <x v="26"/>
    </i>
    <i>
      <x v="27"/>
    </i>
    <i>
      <x v="28"/>
    </i>
    <i t="grand">
      <x/>
    </i>
  </rowItems>
  <colItems count="1">
    <i/>
  </colItems>
  <dataFields count="1">
    <dataField name="Suma z Maksymalna wartość wkładu UE (euro)" fld="8" baseField="0" baseItem="0" numFmtId="167"/>
  </dataFields>
  <formats count="27">
    <format dxfId="41">
      <pivotArea dataOnly="0" labelOnly="1" outline="0" axis="axisValues" fieldPosition="0"/>
    </format>
    <format dxfId="40">
      <pivotArea outline="0" collapsedLevelsAreSubtotals="1" fieldPosition="0"/>
    </format>
    <format dxfId="39">
      <pivotArea dataOnly="0" labelOnly="1" outline="0" axis="axisValues"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dataOnly="0" labelOnly="1" grandRow="1" outline="0" fieldPosition="0"/>
    </format>
    <format dxfId="34">
      <pivotArea dataOnly="0" labelOnly="1" outline="0" axis="axisValues" fieldPosition="0"/>
    </format>
    <format dxfId="33">
      <pivotArea dataOnly="0" labelOnly="1" outline="0" axis="axisValues" fieldPosition="0"/>
    </format>
    <format dxfId="32">
      <pivotArea outline="0" collapsedLevelsAreSubtotals="1" fieldPosition="0"/>
    </format>
    <format dxfId="31">
      <pivotArea dataOnly="0" labelOnly="1" grandRow="1" outline="0" fieldPosition="0"/>
    </format>
    <format dxfId="30">
      <pivotArea collapsedLevelsAreSubtotals="1" fieldPosition="0">
        <references count="1">
          <reference field="5" count="3">
            <x v="10"/>
            <x v="11"/>
            <x v="12"/>
          </reference>
        </references>
      </pivotArea>
    </format>
    <format dxfId="29">
      <pivotArea field="5" type="button" dataOnly="0" labelOnly="1" outline="0" axis="axisRow" fieldPosition="0"/>
    </format>
    <format dxfId="28">
      <pivotArea collapsedLevelsAreSubtotals="1" fieldPosition="0">
        <references count="1">
          <reference field="5" count="1">
            <x v="1"/>
          </reference>
        </references>
      </pivotArea>
    </format>
    <format dxfId="27">
      <pivotArea dataOnly="0" labelOnly="1" fieldPosition="0">
        <references count="1">
          <reference field="5" count="1">
            <x v="1"/>
          </reference>
        </references>
      </pivotArea>
    </format>
    <format dxfId="26">
      <pivotArea dataOnly="0" labelOnly="1" fieldPosition="0">
        <references count="1">
          <reference field="5" count="1">
            <x v="0"/>
          </reference>
        </references>
      </pivotArea>
    </format>
    <format dxfId="25">
      <pivotArea collapsedLevelsAreSubtotals="1" fieldPosition="0">
        <references count="1">
          <reference field="5" count="3">
            <x v="8"/>
            <x v="9"/>
            <x v="10"/>
          </reference>
        </references>
      </pivotArea>
    </format>
    <format dxfId="24">
      <pivotArea collapsedLevelsAreSubtotals="1" fieldPosition="0">
        <references count="1">
          <reference field="5" count="0"/>
        </references>
      </pivotArea>
    </format>
    <format dxfId="23">
      <pivotArea collapsedLevelsAreSubtotals="1" fieldPosition="0">
        <references count="1">
          <reference field="5" count="0"/>
        </references>
      </pivotArea>
    </format>
    <format dxfId="22">
      <pivotArea dataOnly="0" labelOnly="1" outline="0" axis="axisValues" fieldPosition="0"/>
    </format>
    <format dxfId="21">
      <pivotArea grandRow="1" outline="0" collapsedLevelsAreSubtotals="1" fieldPosition="0"/>
    </format>
    <format dxfId="20">
      <pivotArea collapsedLevelsAreSubtotals="1" fieldPosition="0">
        <references count="1">
          <reference field="5" count="0"/>
        </references>
      </pivotArea>
    </format>
    <format dxfId="19">
      <pivotArea collapsedLevelsAreSubtotals="1" fieldPosition="0">
        <references count="1">
          <reference field="5" count="8">
            <x v="0"/>
            <x v="1"/>
            <x v="2"/>
            <x v="3"/>
            <x v="4"/>
            <x v="5"/>
            <x v="6"/>
            <x v="7"/>
          </reference>
        </references>
      </pivotArea>
    </format>
    <format dxfId="18">
      <pivotArea collapsedLevelsAreSubtotals="1" fieldPosition="0">
        <references count="1">
          <reference field="5" count="5">
            <x v="11"/>
            <x v="12"/>
            <x v="13"/>
            <x v="14"/>
            <x v="15"/>
          </reference>
        </references>
      </pivotArea>
    </format>
    <format dxfId="17">
      <pivotArea collapsedLevelsAreSubtotals="1" fieldPosition="0">
        <references count="1">
          <reference field="5" count="5">
            <x v="11"/>
            <x v="12"/>
            <x v="13"/>
            <x v="14"/>
            <x v="15"/>
          </reference>
        </references>
      </pivotArea>
    </format>
    <format dxfId="16">
      <pivotArea collapsedLevelsAreSubtotals="1" fieldPosition="0">
        <references count="1">
          <reference field="5" count="5">
            <x v="11"/>
            <x v="12"/>
            <x v="13"/>
            <x v="14"/>
            <x v="15"/>
          </reference>
        </references>
      </pivotArea>
    </format>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278CD3F-1DE7-48A1-9EB2-FF50AEBB193F}" name="Tabela przestawna4" cacheId="2"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A18:B36" firstHeaderRow="1" firstDataRow="1" firstDataCol="1"/>
  <pivotFields count="8">
    <pivotField showAll="0"/>
    <pivotField axis="axisRow" showAll="0">
      <items count="20">
        <item x="0"/>
        <item x="9"/>
        <item x="1"/>
        <item x="10"/>
        <item m="1" x="18"/>
        <item x="11"/>
        <item x="3"/>
        <item x="12"/>
        <item x="13"/>
        <item x="4"/>
        <item x="5"/>
        <item x="6"/>
        <item x="7"/>
        <item x="15"/>
        <item x="8"/>
        <item m="1" x="17"/>
        <item x="2"/>
        <item x="14"/>
        <item x="16"/>
        <item t="default"/>
      </items>
    </pivotField>
    <pivotField showAll="0"/>
    <pivotField showAll="0"/>
    <pivotField showAll="0"/>
    <pivotField showAll="0"/>
    <pivotField showAll="0"/>
    <pivotField dataField="1" numFmtId="165" showAll="0"/>
  </pivotFields>
  <rowFields count="1">
    <field x="1"/>
  </rowFields>
  <rowItems count="18">
    <i>
      <x/>
    </i>
    <i>
      <x v="1"/>
    </i>
    <i>
      <x v="2"/>
    </i>
    <i>
      <x v="3"/>
    </i>
    <i>
      <x v="5"/>
    </i>
    <i>
      <x v="6"/>
    </i>
    <i>
      <x v="7"/>
    </i>
    <i>
      <x v="8"/>
    </i>
    <i>
      <x v="9"/>
    </i>
    <i>
      <x v="10"/>
    </i>
    <i>
      <x v="11"/>
    </i>
    <i>
      <x v="12"/>
    </i>
    <i>
      <x v="13"/>
    </i>
    <i>
      <x v="14"/>
    </i>
    <i>
      <x v="16"/>
    </i>
    <i>
      <x v="17"/>
    </i>
    <i>
      <x v="18"/>
    </i>
    <i t="grand">
      <x/>
    </i>
  </rowItems>
  <colItems count="1">
    <i/>
  </colItems>
  <dataFields count="1">
    <dataField name="Suma z Maksymalna wartość wkładu UE (euro)" fld="7" baseField="0" baseItem="0" numFmtId="165"/>
  </dataFields>
  <formats count="13">
    <format dxfId="54">
      <pivotArea dataOnly="0" labelOnly="1" outline="0" axis="axisValues" fieldPosition="0"/>
    </format>
    <format dxfId="53">
      <pivotArea dataOnly="0" labelOnly="1" outline="0" axis="axisValues" fieldPosition="0"/>
    </format>
    <format dxfId="52">
      <pivotArea dataOnly="0" labelOnly="1" outline="0" axis="axisValues" fieldPosition="0"/>
    </format>
    <format dxfId="51">
      <pivotArea dataOnly="0" labelOnly="1" outline="0" axis="axisValues" fieldPosition="0"/>
    </format>
    <format dxfId="50">
      <pivotArea dataOnly="0" labelOnly="1" outline="0" fieldPosition="0">
        <references count="1">
          <reference field="4294967294" count="1">
            <x v="0"/>
          </reference>
        </references>
      </pivotArea>
    </format>
    <format dxfId="49">
      <pivotArea dataOnly="0" labelOnly="1" outline="0" fieldPosition="0">
        <references count="1">
          <reference field="4294967294" count="1">
            <x v="0"/>
          </reference>
        </references>
      </pivotArea>
    </format>
    <format dxfId="48">
      <pivotArea dataOnly="0" labelOnly="1" outline="0" fieldPosition="0">
        <references count="1">
          <reference field="4294967294" count="1">
            <x v="0"/>
          </reference>
        </references>
      </pivotArea>
    </format>
    <format dxfId="47">
      <pivotArea dataOnly="0" labelOnly="1" outline="0" fieldPosition="0">
        <references count="1">
          <reference field="4294967294" count="1">
            <x v="0"/>
          </reference>
        </references>
      </pivotArea>
    </format>
    <format dxfId="46">
      <pivotArea field="1" type="button" dataOnly="0" labelOnly="1" outline="0" axis="axisRow" fieldPosition="0"/>
    </format>
    <format dxfId="45">
      <pivotArea field="1" type="button" dataOnly="0" labelOnly="1" outline="0" axis="axisRow" fieldPosition="0"/>
    </format>
    <format dxfId="44">
      <pivotArea grandRow="1" outline="0" collapsedLevelsAreSubtotals="1" fieldPosition="0"/>
    </format>
    <format dxfId="43">
      <pivotArea dataOnly="0" labelOnly="1" grandRow="1" outline="0" fieldPosition="0"/>
    </format>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048298-39CF-4CC2-83D2-38F48B3BDC3C}" name="Tabela przestawna3" cacheId="0"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I2:I5" firstHeaderRow="1" firstDataRow="1" firstDataCol="1"/>
  <pivotFields count="8">
    <pivotField showAll="0"/>
    <pivotField showAll="0"/>
    <pivotField showAll="0"/>
    <pivotField axis="axisRow" showAll="0">
      <items count="3">
        <item x="0"/>
        <item x="1"/>
        <item t="default"/>
      </items>
    </pivotField>
    <pivotField showAll="0"/>
    <pivotField showAll="0"/>
    <pivotField showAll="0">
      <items count="2">
        <item x="0"/>
        <item t="default"/>
      </items>
    </pivotField>
    <pivotField numFmtId="8" showAll="0"/>
  </pivotFields>
  <rowFields count="1">
    <field x="3"/>
  </rowFields>
  <rowItems count="3">
    <i>
      <x/>
    </i>
    <i>
      <x v="1"/>
    </i>
    <i t="grand">
      <x/>
    </i>
  </rowItems>
  <colItems count="1">
    <i/>
  </colItems>
  <formats count="21">
    <format dxfId="75">
      <pivotArea field="6" type="button" dataOnly="0" labelOnly="1" outline="0"/>
    </format>
    <format dxfId="74">
      <pivotArea dataOnly="0" labelOnly="1" outline="0" axis="axisValues" fieldPosition="0"/>
    </format>
    <format dxfId="73">
      <pivotArea field="6" type="button" dataOnly="0" labelOnly="1" outline="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6" type="button" dataOnly="0" labelOnly="1" outline="0"/>
    </format>
    <format dxfId="68">
      <pivotArea dataOnly="0" labelOnly="1" grandRow="1" outline="0" fieldPosition="0"/>
    </format>
    <format dxfId="67">
      <pivotArea dataOnly="0" labelOnly="1" outline="0" axis="axisValues" fieldPosition="0"/>
    </format>
    <format dxfId="66">
      <pivotArea outline="0" collapsedLevelsAreSubtotals="1" fieldPosition="0"/>
    </format>
    <format dxfId="65">
      <pivotArea dataOnly="0" labelOnly="1" outline="0" axis="axisValues" fieldPosition="0"/>
    </format>
    <format dxfId="64">
      <pivotArea field="6" type="button" dataOnly="0" labelOnly="1" outline="0"/>
    </format>
    <format dxfId="63">
      <pivotArea dataOnly="0" labelOnly="1" outline="0" axis="axisValues" fieldPosition="0"/>
    </format>
    <format dxfId="62">
      <pivotArea field="3" type="button" dataOnly="0" labelOnly="1" outline="0" axis="axisRow" fieldPosition="0"/>
    </format>
    <format dxfId="61">
      <pivotArea field="3" type="button" dataOnly="0" labelOnly="1" outline="0" axis="axisRow" fieldPosition="0"/>
    </format>
    <format dxfId="60">
      <pivotArea outline="0" collapsedLevelsAreSubtotals="1" fieldPosition="0"/>
    </format>
    <format dxfId="59">
      <pivotArea dataOnly="0" labelOnly="1" fieldPosition="0">
        <references count="1">
          <reference field="3" count="0"/>
        </references>
      </pivotArea>
    </format>
    <format dxfId="58">
      <pivotArea dataOnly="0" labelOnly="1" grandRow="1" outline="0" fieldPosition="0"/>
    </format>
    <format dxfId="57">
      <pivotArea outline="0" collapsedLevelsAreSubtotals="1" fieldPosition="0"/>
    </format>
    <format dxfId="56">
      <pivotArea collapsedLevelsAreSubtotals="1" fieldPosition="0">
        <references count="1">
          <reference field="3" count="1">
            <x v="1"/>
          </reference>
        </references>
      </pivotArea>
    </format>
    <format dxfId="55">
      <pivotArea dataOnly="0" labelOnly="1" fieldPosition="0">
        <references count="1">
          <reference field="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380285-7C77-4C20-9119-80E1C129FF12}" name="Tabela2" displayName="Tabela2" ref="A1:H11" totalsRowShown="0">
  <autoFilter ref="A1:H11" xr:uid="{E4380285-7C77-4C20-9119-80E1C129FF12}"/>
  <tableColumns count="8">
    <tableColumn id="1" xr3:uid="{4D894D3E-AF85-4F22-A598-6CBAE1BE12CD}" name="Lp."/>
    <tableColumn id="2" xr3:uid="{D19D17F0-FE65-4063-9E47-00266AE03D91}" name="Tytuł projektu"/>
    <tableColumn id="3" xr3:uid="{D680BD5D-8A5B-45E5-A5FF-5DB3936D4188}" name="Nazwa beneficjenta/ew. partnerów"/>
    <tableColumn id="4" xr3:uid="{3F5EE39A-9B3A-44F3-8FB5-8D8EF17869E7}" name="Lista podstawowa/rezerwowa"/>
    <tableColumn id="5" xr3:uid="{08A269F7-0B71-46A6-83E0-C171A7E29D8E}" name="Planowany zakres projektu – najważniejsze elementy projektu "/>
    <tableColumn id="6" xr3:uid="{5C66D571-1563-4B4A-B517-3B068FF51FE9}" name="Wskazanie zgodności projektu z programem" dataDxfId="87"/>
    <tableColumn id="7" xr3:uid="{084F3315-F3A7-4942-A35A-C22F08A36040}" name="NR DZIAŁANIA"/>
    <tableColumn id="8" xr3:uid="{DC56A2A8-830A-4C29-BC8E-4DC315B09A34}" name="Maksymalna wartość wkładu UE (zł)"/>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4202C8-6C2F-4C1E-9A65-7F1B4308EAE5}" name="Tabela3" displayName="Tabela3" ref="A1:H11" totalsRowShown="0">
  <autoFilter ref="A1:H11" xr:uid="{FC4202C8-6C2F-4C1E-9A65-7F1B4308EAE5}"/>
  <tableColumns count="8">
    <tableColumn id="1" xr3:uid="{33F0C494-6D29-4EFF-AEC7-26DB4EE50FFA}" name="Lp."/>
    <tableColumn id="2" xr3:uid="{ED84A10F-6AB2-4A7A-AF9A-8D0DAB2F28A9}" name="Tytuł projektu"/>
    <tableColumn id="3" xr3:uid="{19031332-825F-463C-AE14-60657CC65DFE}" name="Nazwa beneficjenta/ew. partnerów"/>
    <tableColumn id="4" xr3:uid="{43A0CE9A-78C0-4571-A358-D5C57EF14770}" name="Lista podstawowa/rezerwowa"/>
    <tableColumn id="5" xr3:uid="{359CB57A-3F98-45B9-95B6-B4C2B114FEC6}" name="Planowany zakres projektu – najważniejsze elementy projektu "/>
    <tableColumn id="6" xr3:uid="{0160E55C-DC00-493C-8C35-3CF1DC2D5112}" name="Wskazanie zgodności projektu z programem" dataDxfId="86"/>
    <tableColumn id="7" xr3:uid="{6089FCDA-823A-4C01-8B55-52895AE999EF}" name="NR DZIAŁANIA"/>
    <tableColumn id="8" xr3:uid="{83AA91B1-C631-4E61-BAD2-8263C7F115A6}" name="Maksymalna wartość wkładu UE (zł)"/>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AA6998-C2A5-46F5-B742-8BBEF26E59BD}" name="Tabela1" displayName="Tabela1" ref="A1:H11" totalsRowShown="0">
  <autoFilter ref="A1:H11" xr:uid="{2CAA6998-C2A5-46F5-B742-8BBEF26E59BD}"/>
  <tableColumns count="8">
    <tableColumn id="1" xr3:uid="{20E1F7AD-69B9-4ACA-9A5E-EBD8231CB58D}" name="Lp."/>
    <tableColumn id="2" xr3:uid="{FC30C29C-4C3C-43A6-A52E-96956560B25F}" name="Tytuł projektu"/>
    <tableColumn id="3" xr3:uid="{6786F032-B47B-4823-B733-5FE2DEFAFAB4}" name="Nazwa beneficjenta/ew. partnerów"/>
    <tableColumn id="4" xr3:uid="{8858F062-2F51-46DA-BDAE-037B4CC693A3}" name="Lista podstawowa/rezerwowa"/>
    <tableColumn id="5" xr3:uid="{56BCB5A2-A294-46D4-B5AC-7C6E17EDFD28}" name="Planowany zakres projektu – najważniejsze elementy projektu "/>
    <tableColumn id="6" xr3:uid="{CDD85F23-3821-421D-9DC8-482F8F29969F}" name="Wskazanie zgodności projektu z programem" dataDxfId="85"/>
    <tableColumn id="7" xr3:uid="{72638A96-E46F-43A0-B170-E4B03F6528D6}" name="NR DZIAŁANIA"/>
    <tableColumn id="8" xr3:uid="{28F7BBC6-8803-48F2-8751-794E31AD65D9}" name="Maksymalna wartość wkładu UE (zł)"/>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2F6669-DA0D-45C7-A64E-FBF942F32046}" name="Tabela4" displayName="Tabela4" ref="A1:H5" totalsRowShown="0">
  <autoFilter ref="A1:H5" xr:uid="{162F6669-DA0D-45C7-A64E-FBF942F32046}"/>
  <tableColumns count="8">
    <tableColumn id="1" xr3:uid="{2C3E5816-18B9-4C98-A5DD-55727451EA9A}" name="Lp."/>
    <tableColumn id="2" xr3:uid="{3954E471-7D5D-4A04-B767-54AD99C3BE0B}" name="Tytuł projektu"/>
    <tableColumn id="3" xr3:uid="{A9B6EA79-C50F-4CF0-8234-5741F40F7837}" name="Nazwa beneficjenta/ew. partnerów"/>
    <tableColumn id="4" xr3:uid="{8C837DE6-6503-4B99-8E46-6969B9A29462}" name="Lista podstawowa/rezerwowa"/>
    <tableColumn id="5" xr3:uid="{708B6E7A-4346-4F14-899D-B25D7B401E49}" name="Planowany zakres projektu – najważniejsze elementy projektu "/>
    <tableColumn id="6" xr3:uid="{BB2709CD-A2D1-4E0A-9342-B2C52E52389E}" name="Wskazanie zgodności projektu z programem" dataDxfId="84"/>
    <tableColumn id="7" xr3:uid="{8364314D-BA87-4180-AF91-663C73D06439}" name="NR DZIAŁANIA"/>
    <tableColumn id="8" xr3:uid="{158535B7-E31B-42DB-A780-C7A18F3D307D}" name="Maksymalna wartość wkładu UE (zł)"/>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4A4532-A6A7-4D7C-B8F3-EA1748F948A8}" name="Tabela5" displayName="Tabela5" ref="A1:H11" totalsRowShown="0">
  <autoFilter ref="A1:H11" xr:uid="{A74A4532-A6A7-4D7C-B8F3-EA1748F948A8}"/>
  <tableColumns count="8">
    <tableColumn id="1" xr3:uid="{56EA325B-7C00-4B73-B9F4-AAE2671B7430}" name="Lp."/>
    <tableColumn id="2" xr3:uid="{03EBE645-5121-4502-AF2F-90DFA9778464}" name="Tytuł projektu"/>
    <tableColumn id="3" xr3:uid="{617228F4-7B4A-4013-8F97-95C5D0F7F5DA}" name="Nazwa beneficjenta/ew. partnerów"/>
    <tableColumn id="4" xr3:uid="{A5E7D05B-FC75-4DCB-8281-4C051646DF87}" name="Lista podstawowa/rezerwowa"/>
    <tableColumn id="5" xr3:uid="{99084DC3-417A-413A-A74C-9DE0DF6F664A}" name="Planowany zakres projektu – najważniejsze elementy projektu "/>
    <tableColumn id="6" xr3:uid="{2C80903C-7AC9-4E1B-AD58-1A87489D2A3C}" name="Wskazanie zgodności projektu z programem" dataDxfId="83"/>
    <tableColumn id="7" xr3:uid="{F76AA420-932C-488F-8FEB-879046BAFE60}" name="NR DZIAŁANIA"/>
    <tableColumn id="8" xr3:uid="{84003700-DF89-4E2B-B6F1-B83C44CF48B1}" name="Maksymalna wartość wkładu UE (zł)"/>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F9753E-E9DF-4778-AF26-AE5ADA9224A6}" name="Tabela6" displayName="Tabela6" ref="A1:H5" totalsRowShown="0">
  <autoFilter ref="A1:H5" xr:uid="{45F9753E-E9DF-4778-AF26-AE5ADA9224A6}"/>
  <tableColumns count="8">
    <tableColumn id="1" xr3:uid="{157136CA-86F3-496C-A57A-825246B17DD9}" name="Lp."/>
    <tableColumn id="2" xr3:uid="{9B822110-C1A9-4B33-88E7-F9AE939FFD4D}" name="Tytuł projektu"/>
    <tableColumn id="3" xr3:uid="{70C02890-A4CB-403B-98CB-E9E3779ACA34}" name="Nazwa beneficjenta/ew. partnerów"/>
    <tableColumn id="4" xr3:uid="{831336F8-2D71-45A7-B89B-825831A13D6C}" name="Lista podstawowa/rezerwowa"/>
    <tableColumn id="5" xr3:uid="{2D51AA48-30F3-4D0C-AE21-E5258B736020}" name="Planowany zakres projektu – najważniejsze elementy projektu "/>
    <tableColumn id="6" xr3:uid="{CB949CD5-3F2A-46D5-9749-97A74C288480}" name="Wskazanie zgodności projektu z programem" dataDxfId="82"/>
    <tableColumn id="7" xr3:uid="{385299F6-2D49-4BE3-A175-77DF05E5D64C}" name="NR DZIAŁANIA"/>
    <tableColumn id="8" xr3:uid="{41D8B4E8-42BA-4E5B-A0C2-4D073C7FD860}" name="Maksymalna wartość wkładu UE (zł)"/>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A60750-8611-4576-ABF4-581DA8084245}" name="Tabela7" displayName="Tabela7" ref="A1:H5" totalsRowShown="0">
  <autoFilter ref="A1:H5" xr:uid="{F1A60750-8611-4576-ABF4-581DA8084245}"/>
  <tableColumns count="8">
    <tableColumn id="1" xr3:uid="{5E1FDC69-C87E-4111-92D5-6D1D1D0AD5DF}" name="Lp."/>
    <tableColumn id="2" xr3:uid="{971DFE3B-C2E7-4575-9F4A-3D36AD292B5D}" name="Tytuł projektu"/>
    <tableColumn id="3" xr3:uid="{A5E93F0C-7734-421C-B5C4-D34DFCB72DDD}" name="Nazwa beneficjenta/ew. partnerów"/>
    <tableColumn id="4" xr3:uid="{1116E3C5-1B9F-4A49-ADB7-2788D9E40537}" name="Lista podstawowa/rezerwowa"/>
    <tableColumn id="5" xr3:uid="{8DC56C2D-A4E4-4268-BD62-D70313736381}" name="Planowany zakres projektu – najważniejsze elementy projektu "/>
    <tableColumn id="6" xr3:uid="{4209597A-FBD9-4834-B628-2488048A68AE}" name="Wskazanie zgodności projektu z programem" dataDxfId="81"/>
    <tableColumn id="7" xr3:uid="{A5B9AB84-7A9B-4773-899F-BDE1522A8CFF}" name="NR DZIAŁANIA"/>
    <tableColumn id="8" xr3:uid="{383CB03A-3734-455E-9C9A-1D8B6DC8DB84}" name="Maksymalna wartość wkładu UE (zł)"/>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C83B0-CA81-4815-B315-921E8D7CD5D9}" name="Tabela8" displayName="Tabela8" ref="A1:H11" totalsRowShown="0">
  <autoFilter ref="A1:H11" xr:uid="{4CBC83B0-CA81-4815-B315-921E8D7CD5D9}"/>
  <tableColumns count="8">
    <tableColumn id="1" xr3:uid="{97ED533D-93B4-4240-9209-D48FBFEF103F}" name="Lp."/>
    <tableColumn id="2" xr3:uid="{5294B358-DB4B-47F7-A135-65A5C0335C7C}" name="Tytuł projektu"/>
    <tableColumn id="3" xr3:uid="{6D58E015-9016-44AB-B9E4-D7F3B6C8E95D}" name="Nazwa beneficjenta/ew. partnerów"/>
    <tableColumn id="4" xr3:uid="{E8FE0928-17DB-4990-A779-6A1714092C7B}" name="Lista podstawowa/rezerwowa"/>
    <tableColumn id="5" xr3:uid="{E925ACDC-A774-4B72-ABB6-2150BEA5F4F5}" name="Planowany zakres projektu – najważniejsze elementy projektu "/>
    <tableColumn id="6" xr3:uid="{E7E7DF3E-DA32-42AB-A806-21AFCB96BCEF}" name="Wskazanie zgodności projektu z programem" dataDxfId="80"/>
    <tableColumn id="7" xr3:uid="{EC67FAB0-42F2-4B71-BB37-1E80627D8EB0}" name="NR DZIAŁANIA"/>
    <tableColumn id="8" xr3:uid="{18A0188E-1293-4205-9832-8C5BB771CA94}" name="Maksymalna wartość wkładu UE (zł)"/>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2CC61E1-DFB9-411F-9F95-ABE2B7032295}" name="Tabela9" displayName="Tabela9" ref="A1:H11" totalsRowShown="0">
  <autoFilter ref="A1:H11" xr:uid="{02CC61E1-DFB9-411F-9F95-ABE2B7032295}"/>
  <tableColumns count="8">
    <tableColumn id="1" xr3:uid="{A57CD4FF-16C5-4AE0-923D-E26E9167F0EE}" name="Lp."/>
    <tableColumn id="2" xr3:uid="{E37FC657-2C30-4061-9FF8-7E4191F249C9}" name="Tytuł projektu"/>
    <tableColumn id="3" xr3:uid="{92B14054-C10E-4B14-9E24-84DC1C3B7FBB}" name="Nazwa beneficjenta/ew. partnerów"/>
    <tableColumn id="4" xr3:uid="{29032198-B619-43F1-8943-71722453DF6E}" name="Lista podstawowa/rezerwowa"/>
    <tableColumn id="5" xr3:uid="{38B8D102-71EE-4A82-8B63-1683A67A5517}" name="Planowany zakres projektu – najważniejsze elementy projektu "/>
    <tableColumn id="6" xr3:uid="{8AB2AEF3-EFB6-45E6-8AD2-DF85AA180970}" name="Wskazanie zgodności projektu z programem" dataDxfId="79"/>
    <tableColumn id="7" xr3:uid="{924A90D2-8481-400B-985D-88D9AA75BDEC}" name="NR DZIAŁANIA"/>
    <tableColumn id="8" xr3:uid="{02924ABE-6884-4BAD-846B-715903402FC8}" name="Maksymalna wartość wkładu UE (zł)"/>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040B7BF-11A6-4DF4-9C65-EDB191F0B30E}" name="Tabela10" displayName="Tabela10" ref="A1:H5" totalsRowShown="0">
  <autoFilter ref="A1:H5" xr:uid="{C040B7BF-11A6-4DF4-9C65-EDB191F0B30E}"/>
  <tableColumns count="8">
    <tableColumn id="1" xr3:uid="{9DA558D6-5DA6-4EA2-8D3B-812AAA0898F2}" name="Lp."/>
    <tableColumn id="2" xr3:uid="{67D0A766-86D6-43F9-8F81-33B11B4F4B1B}" name="Tytuł projektu"/>
    <tableColumn id="3" xr3:uid="{598576B5-496F-4A6D-8E64-AAE0829367B7}" name="Nazwa beneficjenta/ew. partnerów"/>
    <tableColumn id="4" xr3:uid="{2C7E7C04-14A8-47BF-929D-5A278B3CFE3B}" name="Lista podstawowa/rezerwowa"/>
    <tableColumn id="5" xr3:uid="{A85AF6C7-39C4-430E-943F-4274B2376E1F}" name="Planowany zakres projektu – najważniejsze elementy projektu "/>
    <tableColumn id="6" xr3:uid="{A93FC7A1-A39E-441A-AF22-1798830E6277}" name="Wskazanie zgodności projektu z programem" dataDxfId="78"/>
    <tableColumn id="7" xr3:uid="{411411AF-6CE1-4398-986A-0A24AD4BF6A6}" name="NR DZIAŁANIA"/>
    <tableColumn id="8" xr3:uid="{3776C477-9CE0-49CD-BBD2-07F3B426F3AD}" name="Maksymalna wartość wkładu UE (zł)"/>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92D59DE-5F8D-45F0-8659-D71EEBB5DEB8}" name="Tabela11" displayName="Tabela11" ref="A1:H5" totalsRowShown="0">
  <autoFilter ref="A1:H5" xr:uid="{B92D59DE-5F8D-45F0-8659-D71EEBB5DEB8}"/>
  <tableColumns count="8">
    <tableColumn id="1" xr3:uid="{C21C4681-0EFE-44C9-AE13-3147E6888E7C}" name="Lp."/>
    <tableColumn id="2" xr3:uid="{F6227336-8457-4C75-A675-6F1DA05325E2}" name="Tytuł projektu"/>
    <tableColumn id="3" xr3:uid="{E23CCA14-961B-48D5-A28F-01B07E731583}" name="Nazwa beneficjenta/ew. partnerów"/>
    <tableColumn id="4" xr3:uid="{AC7F4776-3A4D-43A6-A84F-8423DB7E7022}" name="Lista podstawowa/rezerwowa"/>
    <tableColumn id="5" xr3:uid="{6F3CBAF0-5A33-4DDD-8091-F9497BC50FEC}" name="Planowany zakres projektu – najważniejsze elementy projektu "/>
    <tableColumn id="6" xr3:uid="{BCCA3354-5F5D-450D-8308-51BFC1E03F74}" name="Wskazanie zgodności projektu z programem" dataDxfId="77"/>
    <tableColumn id="7" xr3:uid="{5643B4DB-E64E-40AA-B6A6-C46A34FEE52A}" name="NR DZIAŁANIA"/>
    <tableColumn id="8" xr3:uid="{AE756CAD-51DA-4490-88A2-763E12F59994}" name="Maksymalna wartość wkładu UE (zł)"/>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7AF1A9-CEC5-4D6B-A5F5-A53355191111}" name="Tabela12" displayName="Tabela12" ref="A1:H5" totalsRowShown="0">
  <autoFilter ref="A1:H5" xr:uid="{8C7AF1A9-CEC5-4D6B-A5F5-A53355191111}"/>
  <tableColumns count="8">
    <tableColumn id="1" xr3:uid="{CF73FCA2-039A-4481-BDEC-6BC3C58B5078}" name="Lp."/>
    <tableColumn id="2" xr3:uid="{52C64CAB-9A42-426A-944A-808F9D2AC656}" name="Tytuł projektu"/>
    <tableColumn id="3" xr3:uid="{224D1913-DDD2-4F6F-9618-2E7C8E3398C5}" name="Nazwa beneficjenta/ew. partnerów"/>
    <tableColumn id="4" xr3:uid="{C687ED6E-10A4-44A1-AA51-590A5A53F4E4}" name="Lista podstawowa/rezerwowa"/>
    <tableColumn id="5" xr3:uid="{26AB4108-031D-466E-9044-9C9C6AD5345F}" name="Planowany zakres projektu – najważniejsze elementy projektu "/>
    <tableColumn id="6" xr3:uid="{0DCEEF13-6FE3-4A15-8293-59645F392AAE}" name="Wskazanie zgodności projektu z programem" dataDxfId="76"/>
    <tableColumn id="7" xr3:uid="{2771EC1A-C422-4332-8510-3B2C8FCD7E85}" name="NR DZIAŁANIA"/>
    <tableColumn id="8" xr3:uid="{D0A8AB67-F18B-4214-A652-F7FA36D689E5}" name="Maksymalna wartość wkładu UE (zł)"/>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DB76-8CD3-4319-A9F7-73C162C2D3C0}">
  <dimension ref="A1:O170"/>
  <sheetViews>
    <sheetView tabSelected="1" zoomScale="85" zoomScaleNormal="85" zoomScaleSheetLayoutView="40" workbookViewId="0">
      <pane xSplit="1" ySplit="3" topLeftCell="C40" activePane="bottomRight" state="frozen"/>
      <selection pane="topRight" activeCell="B1" sqref="B1"/>
      <selection pane="bottomLeft" activeCell="A5" sqref="A5"/>
      <selection pane="bottomRight" activeCell="L93" sqref="L93:L167"/>
    </sheetView>
  </sheetViews>
  <sheetFormatPr defaultColWidth="9.109375" defaultRowHeight="13.8" x14ac:dyDescent="0.3"/>
  <cols>
    <col min="1" max="1" width="15.5546875" style="1" customWidth="1"/>
    <col min="2" max="2" width="32.5546875" style="1" customWidth="1"/>
    <col min="3" max="3" width="21.5546875" style="1" customWidth="1"/>
    <col min="4" max="4" width="5.5546875" style="2" bestFit="1" customWidth="1"/>
    <col min="5" max="5" width="37.5546875" style="2" customWidth="1"/>
    <col min="6" max="6" width="20.44140625" style="44" customWidth="1"/>
    <col min="7" max="7" width="93" style="1" customWidth="1"/>
    <col min="8" max="8" width="58.44140625" style="1" customWidth="1"/>
    <col min="9" max="9" width="17" style="44" customWidth="1"/>
    <col min="10" max="10" width="19.109375" style="44" customWidth="1"/>
    <col min="11" max="11" width="16.33203125" style="1" hidden="1" customWidth="1"/>
    <col min="12" max="12" width="16.33203125" style="1" customWidth="1"/>
    <col min="13" max="14" width="14.44140625" style="1" customWidth="1"/>
    <col min="15" max="15" width="240.44140625" style="1" customWidth="1"/>
    <col min="16" max="16384" width="9.109375" style="1"/>
  </cols>
  <sheetData>
    <row r="1" spans="1:15" s="3" customFormat="1" ht="47.25" customHeight="1" thickBot="1" x14ac:dyDescent="0.35">
      <c r="A1" s="497" t="s">
        <v>547</v>
      </c>
      <c r="B1" s="498"/>
      <c r="C1" s="498"/>
      <c r="D1" s="498"/>
      <c r="E1" s="498"/>
      <c r="F1" s="498"/>
      <c r="G1" s="498"/>
      <c r="H1" s="498"/>
      <c r="I1" s="498"/>
      <c r="J1" s="498"/>
      <c r="K1" s="498"/>
      <c r="L1" s="498"/>
      <c r="M1" s="498"/>
      <c r="N1" s="498"/>
      <c r="O1" s="499"/>
    </row>
    <row r="2" spans="1:15" s="46" customFormat="1" ht="21.75" customHeight="1" x14ac:dyDescent="0.3">
      <c r="A2" s="502" t="s">
        <v>0</v>
      </c>
      <c r="B2" s="503"/>
      <c r="C2" s="503"/>
      <c r="D2" s="500" t="s">
        <v>1</v>
      </c>
      <c r="E2" s="500"/>
      <c r="F2" s="500"/>
      <c r="G2" s="500"/>
      <c r="H2" s="500"/>
      <c r="I2" s="500"/>
      <c r="J2" s="500"/>
      <c r="K2" s="500"/>
      <c r="L2" s="500"/>
      <c r="M2" s="500"/>
      <c r="N2" s="500"/>
      <c r="O2" s="501"/>
    </row>
    <row r="3" spans="1:15" ht="113.25" customHeight="1" x14ac:dyDescent="0.3">
      <c r="A3" s="202" t="s">
        <v>2</v>
      </c>
      <c r="B3" s="53" t="s">
        <v>3</v>
      </c>
      <c r="C3" s="53" t="s">
        <v>4</v>
      </c>
      <c r="D3" s="54" t="s">
        <v>5</v>
      </c>
      <c r="E3" s="54" t="s">
        <v>6</v>
      </c>
      <c r="F3" s="54" t="s">
        <v>7</v>
      </c>
      <c r="G3" s="54" t="s">
        <v>8</v>
      </c>
      <c r="H3" s="54" t="s">
        <v>9</v>
      </c>
      <c r="I3" s="54" t="s">
        <v>195</v>
      </c>
      <c r="J3" s="54" t="s">
        <v>11</v>
      </c>
      <c r="K3" s="55" t="s">
        <v>12</v>
      </c>
      <c r="L3" s="55" t="s">
        <v>13</v>
      </c>
      <c r="M3" s="54" t="s">
        <v>185</v>
      </c>
      <c r="N3" s="54" t="s">
        <v>184</v>
      </c>
      <c r="O3" s="56" t="s">
        <v>14</v>
      </c>
    </row>
    <row r="4" spans="1:15" ht="124.2" x14ac:dyDescent="0.3">
      <c r="A4" s="510" t="s">
        <v>15</v>
      </c>
      <c r="B4" s="512" t="s">
        <v>323</v>
      </c>
      <c r="C4" s="512" t="s">
        <v>655</v>
      </c>
      <c r="D4" s="144">
        <v>1</v>
      </c>
      <c r="E4" s="426" t="s">
        <v>16</v>
      </c>
      <c r="F4" s="218" t="s">
        <v>17</v>
      </c>
      <c r="G4" s="219" t="s">
        <v>386</v>
      </c>
      <c r="H4" s="220" t="s">
        <v>188</v>
      </c>
      <c r="I4" s="221" t="s">
        <v>630</v>
      </c>
      <c r="J4" s="219" t="s">
        <v>18</v>
      </c>
      <c r="K4" s="222">
        <v>3617953</v>
      </c>
      <c r="L4" s="223">
        <f t="shared" ref="L4:L36" si="0">K4/4.4074</f>
        <v>820881.47206970095</v>
      </c>
      <c r="M4" s="224" t="s">
        <v>19</v>
      </c>
      <c r="N4" s="224" t="s">
        <v>203</v>
      </c>
      <c r="O4" s="225" t="s">
        <v>515</v>
      </c>
    </row>
    <row r="5" spans="1:15" ht="124.2" x14ac:dyDescent="0.3">
      <c r="A5" s="510"/>
      <c r="B5" s="512"/>
      <c r="C5" s="512"/>
      <c r="D5" s="144">
        <v>2</v>
      </c>
      <c r="E5" s="426" t="s">
        <v>491</v>
      </c>
      <c r="F5" s="226" t="s">
        <v>17</v>
      </c>
      <c r="G5" s="227" t="s">
        <v>385</v>
      </c>
      <c r="H5" s="220" t="s">
        <v>402</v>
      </c>
      <c r="I5" s="228" t="s">
        <v>631</v>
      </c>
      <c r="J5" s="219" t="s">
        <v>18</v>
      </c>
      <c r="K5" s="222">
        <v>3617953</v>
      </c>
      <c r="L5" s="223">
        <f t="shared" si="0"/>
        <v>820881.47206970095</v>
      </c>
      <c r="M5" s="224" t="s">
        <v>19</v>
      </c>
      <c r="N5" s="224" t="s">
        <v>221</v>
      </c>
      <c r="O5" s="225" t="s">
        <v>515</v>
      </c>
    </row>
    <row r="6" spans="1:15" ht="138" x14ac:dyDescent="0.3">
      <c r="A6" s="510"/>
      <c r="B6" s="512"/>
      <c r="C6" s="512"/>
      <c r="D6" s="87">
        <v>3</v>
      </c>
      <c r="E6" s="229" t="s">
        <v>309</v>
      </c>
      <c r="F6" s="217" t="s">
        <v>21</v>
      </c>
      <c r="G6" s="230" t="s">
        <v>384</v>
      </c>
      <c r="H6" s="220" t="s">
        <v>402</v>
      </c>
      <c r="I6" s="228" t="s">
        <v>631</v>
      </c>
      <c r="J6" s="219" t="s">
        <v>18</v>
      </c>
      <c r="K6" s="231">
        <v>1195530</v>
      </c>
      <c r="L6" s="223">
        <f t="shared" si="0"/>
        <v>271255.16177338111</v>
      </c>
      <c r="M6" s="224" t="s">
        <v>219</v>
      </c>
      <c r="N6" s="224" t="s">
        <v>221</v>
      </c>
      <c r="O6" s="225" t="s">
        <v>308</v>
      </c>
    </row>
    <row r="7" spans="1:15" ht="138" x14ac:dyDescent="0.3">
      <c r="A7" s="510"/>
      <c r="B7" s="512"/>
      <c r="C7" s="512"/>
      <c r="D7" s="51">
        <v>4</v>
      </c>
      <c r="E7" s="226" t="s">
        <v>20</v>
      </c>
      <c r="F7" s="226" t="s">
        <v>21</v>
      </c>
      <c r="G7" s="219" t="s">
        <v>383</v>
      </c>
      <c r="H7" s="219" t="s">
        <v>189</v>
      </c>
      <c r="I7" s="221" t="s">
        <v>630</v>
      </c>
      <c r="J7" s="219" t="s">
        <v>18</v>
      </c>
      <c r="K7" s="231">
        <v>1195530</v>
      </c>
      <c r="L7" s="223">
        <f t="shared" si="0"/>
        <v>271255.16177338111</v>
      </c>
      <c r="M7" s="224" t="s">
        <v>219</v>
      </c>
      <c r="N7" s="224" t="s">
        <v>203</v>
      </c>
      <c r="O7" s="225" t="s">
        <v>516</v>
      </c>
    </row>
    <row r="8" spans="1:15" ht="151.80000000000001" x14ac:dyDescent="0.3">
      <c r="A8" s="510"/>
      <c r="B8" s="512"/>
      <c r="C8" s="512"/>
      <c r="D8" s="144">
        <v>5</v>
      </c>
      <c r="E8" s="226" t="s">
        <v>647</v>
      </c>
      <c r="F8" s="226" t="s">
        <v>139</v>
      </c>
      <c r="G8" s="219" t="s">
        <v>648</v>
      </c>
      <c r="H8" s="220" t="s">
        <v>188</v>
      </c>
      <c r="I8" s="221" t="s">
        <v>630</v>
      </c>
      <c r="J8" s="219" t="s">
        <v>18</v>
      </c>
      <c r="K8" s="231">
        <v>14069096</v>
      </c>
      <c r="L8" s="223">
        <f t="shared" si="0"/>
        <v>3192153.1968961293</v>
      </c>
      <c r="M8" s="224" t="s">
        <v>228</v>
      </c>
      <c r="N8" s="224" t="s">
        <v>207</v>
      </c>
      <c r="O8" s="225" t="s">
        <v>517</v>
      </c>
    </row>
    <row r="9" spans="1:15" ht="151.80000000000001" x14ac:dyDescent="0.3">
      <c r="A9" s="510"/>
      <c r="B9" s="512"/>
      <c r="C9" s="512"/>
      <c r="D9" s="144">
        <v>6</v>
      </c>
      <c r="E9" s="226" t="s">
        <v>480</v>
      </c>
      <c r="F9" s="226" t="s">
        <v>139</v>
      </c>
      <c r="G9" s="219" t="s">
        <v>650</v>
      </c>
      <c r="H9" s="220" t="s">
        <v>402</v>
      </c>
      <c r="I9" s="228" t="s">
        <v>631</v>
      </c>
      <c r="J9" s="219" t="s">
        <v>18</v>
      </c>
      <c r="K9" s="231">
        <v>12573521</v>
      </c>
      <c r="L9" s="223">
        <f t="shared" si="0"/>
        <v>2852820.4837319055</v>
      </c>
      <c r="M9" s="224" t="s">
        <v>28</v>
      </c>
      <c r="N9" s="224" t="s">
        <v>221</v>
      </c>
      <c r="O9" s="225" t="s">
        <v>518</v>
      </c>
    </row>
    <row r="10" spans="1:15" ht="138" x14ac:dyDescent="0.3">
      <c r="A10" s="510"/>
      <c r="B10" s="512"/>
      <c r="C10" s="512"/>
      <c r="D10" s="87">
        <v>7</v>
      </c>
      <c r="E10" s="226" t="s">
        <v>481</v>
      </c>
      <c r="F10" s="226" t="s">
        <v>139</v>
      </c>
      <c r="G10" s="219" t="s">
        <v>482</v>
      </c>
      <c r="H10" s="220" t="s">
        <v>479</v>
      </c>
      <c r="I10" s="228" t="s">
        <v>631</v>
      </c>
      <c r="J10" s="219" t="s">
        <v>18</v>
      </c>
      <c r="K10" s="231">
        <v>1445000</v>
      </c>
      <c r="L10" s="223">
        <v>339332.71</v>
      </c>
      <c r="M10" s="224" t="s">
        <v>219</v>
      </c>
      <c r="N10" s="224" t="s">
        <v>221</v>
      </c>
      <c r="O10" s="225" t="s">
        <v>518</v>
      </c>
    </row>
    <row r="11" spans="1:15" ht="138" x14ac:dyDescent="0.3">
      <c r="A11" s="510"/>
      <c r="B11" s="512"/>
      <c r="C11" s="512"/>
      <c r="D11" s="51">
        <v>8</v>
      </c>
      <c r="E11" s="226" t="s">
        <v>204</v>
      </c>
      <c r="F11" s="226" t="s">
        <v>23</v>
      </c>
      <c r="G11" s="227" t="s">
        <v>381</v>
      </c>
      <c r="H11" s="220" t="s">
        <v>402</v>
      </c>
      <c r="I11" s="228" t="s">
        <v>631</v>
      </c>
      <c r="J11" s="219" t="s">
        <v>18</v>
      </c>
      <c r="K11" s="231">
        <v>637500</v>
      </c>
      <c r="L11" s="223">
        <f t="shared" si="0"/>
        <v>144643.1002405046</v>
      </c>
      <c r="M11" s="224" t="s">
        <v>19</v>
      </c>
      <c r="N11" s="224" t="s">
        <v>221</v>
      </c>
      <c r="O11" s="225" t="s">
        <v>519</v>
      </c>
    </row>
    <row r="12" spans="1:15" ht="138" x14ac:dyDescent="0.3">
      <c r="A12" s="510"/>
      <c r="B12" s="512"/>
      <c r="C12" s="512"/>
      <c r="D12" s="144">
        <v>9</v>
      </c>
      <c r="E12" s="226" t="s">
        <v>205</v>
      </c>
      <c r="F12" s="226" t="s">
        <v>23</v>
      </c>
      <c r="G12" s="219" t="s">
        <v>382</v>
      </c>
      <c r="H12" s="226" t="s">
        <v>189</v>
      </c>
      <c r="I12" s="221" t="s">
        <v>630</v>
      </c>
      <c r="J12" s="219" t="s">
        <v>18</v>
      </c>
      <c r="K12" s="231">
        <v>637500</v>
      </c>
      <c r="L12" s="223">
        <f t="shared" si="0"/>
        <v>144643.1002405046</v>
      </c>
      <c r="M12" s="224" t="s">
        <v>19</v>
      </c>
      <c r="N12" s="224" t="s">
        <v>203</v>
      </c>
      <c r="O12" s="225" t="s">
        <v>519</v>
      </c>
    </row>
    <row r="13" spans="1:15" ht="138" x14ac:dyDescent="0.3">
      <c r="A13" s="510"/>
      <c r="B13" s="512"/>
      <c r="C13" s="512"/>
      <c r="D13" s="144">
        <v>10</v>
      </c>
      <c r="E13" s="226" t="s">
        <v>24</v>
      </c>
      <c r="F13" s="226" t="s">
        <v>25</v>
      </c>
      <c r="G13" s="227" t="s">
        <v>371</v>
      </c>
      <c r="H13" s="220" t="s">
        <v>188</v>
      </c>
      <c r="I13" s="221" t="s">
        <v>630</v>
      </c>
      <c r="J13" s="219" t="s">
        <v>18</v>
      </c>
      <c r="K13" s="231">
        <v>1487500</v>
      </c>
      <c r="L13" s="223">
        <f t="shared" si="0"/>
        <v>337500.56722784409</v>
      </c>
      <c r="M13" s="224" t="s">
        <v>28</v>
      </c>
      <c r="N13" s="224" t="s">
        <v>203</v>
      </c>
      <c r="O13" s="225" t="s">
        <v>520</v>
      </c>
    </row>
    <row r="14" spans="1:15" ht="138" x14ac:dyDescent="0.3">
      <c r="A14" s="510"/>
      <c r="B14" s="512"/>
      <c r="C14" s="512"/>
      <c r="D14" s="87">
        <v>11</v>
      </c>
      <c r="E14" s="226" t="s">
        <v>475</v>
      </c>
      <c r="F14" s="226" t="s">
        <v>25</v>
      </c>
      <c r="G14" s="227" t="s">
        <v>380</v>
      </c>
      <c r="H14" s="220" t="s">
        <v>402</v>
      </c>
      <c r="I14" s="228" t="s">
        <v>631</v>
      </c>
      <c r="J14" s="219" t="s">
        <v>18</v>
      </c>
      <c r="K14" s="231">
        <v>1487500</v>
      </c>
      <c r="L14" s="223">
        <f t="shared" si="0"/>
        <v>337500.56722784409</v>
      </c>
      <c r="M14" s="224" t="s">
        <v>28</v>
      </c>
      <c r="N14" s="224" t="s">
        <v>221</v>
      </c>
      <c r="O14" s="225" t="s">
        <v>264</v>
      </c>
    </row>
    <row r="15" spans="1:15" ht="138" x14ac:dyDescent="0.3">
      <c r="A15" s="510"/>
      <c r="B15" s="512"/>
      <c r="C15" s="512"/>
      <c r="D15" s="51">
        <v>12</v>
      </c>
      <c r="E15" s="226" t="s">
        <v>26</v>
      </c>
      <c r="F15" s="226" t="s">
        <v>27</v>
      </c>
      <c r="G15" s="219" t="s">
        <v>372</v>
      </c>
      <c r="H15" s="220" t="s">
        <v>188</v>
      </c>
      <c r="I15" s="221" t="s">
        <v>630</v>
      </c>
      <c r="J15" s="219" t="s">
        <v>18</v>
      </c>
      <c r="K15" s="231">
        <v>2250000</v>
      </c>
      <c r="L15" s="223">
        <f t="shared" si="0"/>
        <v>510505.05967236921</v>
      </c>
      <c r="M15" s="224" t="s">
        <v>154</v>
      </c>
      <c r="N15" s="224" t="s">
        <v>207</v>
      </c>
      <c r="O15" s="72" t="s">
        <v>521</v>
      </c>
    </row>
    <row r="16" spans="1:15" ht="138" x14ac:dyDescent="0.3">
      <c r="A16" s="510"/>
      <c r="B16" s="512"/>
      <c r="C16" s="512"/>
      <c r="D16" s="144">
        <v>13</v>
      </c>
      <c r="E16" s="217" t="s">
        <v>483</v>
      </c>
      <c r="F16" s="226" t="s">
        <v>27</v>
      </c>
      <c r="G16" s="227" t="s">
        <v>379</v>
      </c>
      <c r="H16" s="220" t="s">
        <v>402</v>
      </c>
      <c r="I16" s="228" t="s">
        <v>631</v>
      </c>
      <c r="J16" s="219" t="s">
        <v>18</v>
      </c>
      <c r="K16" s="231">
        <v>2250000</v>
      </c>
      <c r="L16" s="223">
        <f t="shared" si="0"/>
        <v>510505.05967236921</v>
      </c>
      <c r="M16" s="224" t="s">
        <v>28</v>
      </c>
      <c r="N16" s="224" t="s">
        <v>221</v>
      </c>
      <c r="O16" s="72" t="s">
        <v>273</v>
      </c>
    </row>
    <row r="17" spans="1:15" ht="138" x14ac:dyDescent="0.3">
      <c r="A17" s="510"/>
      <c r="B17" s="512"/>
      <c r="C17" s="512"/>
      <c r="D17" s="144">
        <v>14</v>
      </c>
      <c r="E17" s="226" t="s">
        <v>361</v>
      </c>
      <c r="F17" s="226" t="s">
        <v>29</v>
      </c>
      <c r="G17" s="219" t="s">
        <v>378</v>
      </c>
      <c r="H17" s="226" t="s">
        <v>189</v>
      </c>
      <c r="I17" s="221" t="s">
        <v>630</v>
      </c>
      <c r="J17" s="219" t="s">
        <v>18</v>
      </c>
      <c r="K17" s="231">
        <v>3337500</v>
      </c>
      <c r="L17" s="223">
        <f t="shared" si="0"/>
        <v>757249.17184734764</v>
      </c>
      <c r="M17" s="224" t="s">
        <v>28</v>
      </c>
      <c r="N17" s="224" t="s">
        <v>203</v>
      </c>
      <c r="O17" s="72" t="s">
        <v>343</v>
      </c>
    </row>
    <row r="18" spans="1:15" ht="138" x14ac:dyDescent="0.3">
      <c r="A18" s="510"/>
      <c r="B18" s="512"/>
      <c r="C18" s="512"/>
      <c r="D18" s="87">
        <v>15</v>
      </c>
      <c r="E18" s="226" t="s">
        <v>484</v>
      </c>
      <c r="F18" s="226" t="s">
        <v>29</v>
      </c>
      <c r="G18" s="219" t="s">
        <v>377</v>
      </c>
      <c r="H18" s="220" t="s">
        <v>402</v>
      </c>
      <c r="I18" s="228" t="s">
        <v>631</v>
      </c>
      <c r="J18" s="219" t="s">
        <v>18</v>
      </c>
      <c r="K18" s="231">
        <v>3337500</v>
      </c>
      <c r="L18" s="223">
        <f t="shared" si="0"/>
        <v>757249.17184734764</v>
      </c>
      <c r="M18" s="224" t="s">
        <v>28</v>
      </c>
      <c r="N18" s="224" t="s">
        <v>221</v>
      </c>
      <c r="O18" s="72" t="s">
        <v>522</v>
      </c>
    </row>
    <row r="19" spans="1:15" ht="138" x14ac:dyDescent="0.3">
      <c r="A19" s="510"/>
      <c r="B19" s="512"/>
      <c r="C19" s="512"/>
      <c r="D19" s="51">
        <v>16</v>
      </c>
      <c r="E19" s="226" t="s">
        <v>211</v>
      </c>
      <c r="F19" s="226" t="s">
        <v>30</v>
      </c>
      <c r="G19" s="219" t="s">
        <v>373</v>
      </c>
      <c r="H19" s="220" t="s">
        <v>189</v>
      </c>
      <c r="I19" s="221" t="s">
        <v>630</v>
      </c>
      <c r="J19" s="219" t="s">
        <v>18</v>
      </c>
      <c r="K19" s="231">
        <v>2275000</v>
      </c>
      <c r="L19" s="223">
        <f t="shared" si="0"/>
        <v>516177.33811317332</v>
      </c>
      <c r="M19" s="224" t="s">
        <v>28</v>
      </c>
      <c r="N19" s="224" t="s">
        <v>203</v>
      </c>
      <c r="O19" s="72" t="s">
        <v>272</v>
      </c>
    </row>
    <row r="20" spans="1:15" ht="138" x14ac:dyDescent="0.3">
      <c r="A20" s="510"/>
      <c r="B20" s="512"/>
      <c r="C20" s="512"/>
      <c r="D20" s="144">
        <v>17</v>
      </c>
      <c r="E20" s="226" t="s">
        <v>616</v>
      </c>
      <c r="F20" s="226" t="s">
        <v>30</v>
      </c>
      <c r="G20" s="219" t="s">
        <v>376</v>
      </c>
      <c r="H20" s="220" t="s">
        <v>593</v>
      </c>
      <c r="I20" s="228" t="s">
        <v>631</v>
      </c>
      <c r="J20" s="219" t="s">
        <v>18</v>
      </c>
      <c r="K20" s="231">
        <v>2275000</v>
      </c>
      <c r="L20" s="223">
        <f t="shared" si="0"/>
        <v>516177.33811317332</v>
      </c>
      <c r="M20" s="224" t="s">
        <v>28</v>
      </c>
      <c r="N20" s="224" t="s">
        <v>221</v>
      </c>
      <c r="O20" s="72" t="s">
        <v>523</v>
      </c>
    </row>
    <row r="21" spans="1:15" ht="138" x14ac:dyDescent="0.3">
      <c r="A21" s="510"/>
      <c r="B21" s="512"/>
      <c r="C21" s="512"/>
      <c r="D21" s="144">
        <v>18</v>
      </c>
      <c r="E21" s="226" t="s">
        <v>31</v>
      </c>
      <c r="F21" s="426" t="s">
        <v>32</v>
      </c>
      <c r="G21" s="227" t="s">
        <v>374</v>
      </c>
      <c r="H21" s="220" t="s">
        <v>188</v>
      </c>
      <c r="I21" s="221" t="s">
        <v>630</v>
      </c>
      <c r="J21" s="219" t="s">
        <v>18</v>
      </c>
      <c r="K21" s="222">
        <v>4250000</v>
      </c>
      <c r="L21" s="223">
        <f t="shared" si="0"/>
        <v>964287.33493669739</v>
      </c>
      <c r="M21" s="224" t="s">
        <v>28</v>
      </c>
      <c r="N21" s="224" t="s">
        <v>203</v>
      </c>
      <c r="O21" s="72" t="s">
        <v>271</v>
      </c>
    </row>
    <row r="22" spans="1:15" ht="138.6" thickBot="1" x14ac:dyDescent="0.35">
      <c r="A22" s="511"/>
      <c r="B22" s="513"/>
      <c r="C22" s="513"/>
      <c r="D22" s="87">
        <v>19</v>
      </c>
      <c r="E22" s="232" t="s">
        <v>476</v>
      </c>
      <c r="F22" s="427" t="s">
        <v>32</v>
      </c>
      <c r="G22" s="233" t="s">
        <v>375</v>
      </c>
      <c r="H22" s="234" t="s">
        <v>402</v>
      </c>
      <c r="I22" s="235" t="s">
        <v>631</v>
      </c>
      <c r="J22" s="233" t="s">
        <v>18</v>
      </c>
      <c r="K22" s="236">
        <v>4250000</v>
      </c>
      <c r="L22" s="237">
        <f t="shared" si="0"/>
        <v>964287.33493669739</v>
      </c>
      <c r="M22" s="238" t="s">
        <v>28</v>
      </c>
      <c r="N22" s="238" t="s">
        <v>221</v>
      </c>
      <c r="O22" s="104" t="s">
        <v>524</v>
      </c>
    </row>
    <row r="23" spans="1:15" ht="138" x14ac:dyDescent="0.3">
      <c r="A23" s="504" t="s">
        <v>33</v>
      </c>
      <c r="B23" s="514" t="s">
        <v>312</v>
      </c>
      <c r="C23" s="514" t="s">
        <v>618</v>
      </c>
      <c r="D23" s="305">
        <v>20</v>
      </c>
      <c r="E23" s="305" t="s">
        <v>577</v>
      </c>
      <c r="F23" s="428" t="s">
        <v>34</v>
      </c>
      <c r="G23" s="305" t="s">
        <v>215</v>
      </c>
      <c r="H23" s="305" t="s">
        <v>190</v>
      </c>
      <c r="I23" s="306" t="s">
        <v>632</v>
      </c>
      <c r="J23" s="307" t="s">
        <v>35</v>
      </c>
      <c r="K23" s="308">
        <v>756253</v>
      </c>
      <c r="L23" s="309">
        <f t="shared" si="0"/>
        <v>171587.10350773699</v>
      </c>
      <c r="M23" s="310" t="s">
        <v>219</v>
      </c>
      <c r="N23" s="310" t="s">
        <v>575</v>
      </c>
      <c r="O23" s="311" t="s">
        <v>270</v>
      </c>
    </row>
    <row r="24" spans="1:15" ht="138" x14ac:dyDescent="0.3">
      <c r="A24" s="505"/>
      <c r="B24" s="515"/>
      <c r="C24" s="515"/>
      <c r="D24" s="18">
        <v>21</v>
      </c>
      <c r="E24" s="18" t="s">
        <v>579</v>
      </c>
      <c r="F24" s="92" t="s">
        <v>34</v>
      </c>
      <c r="G24" s="19" t="s">
        <v>578</v>
      </c>
      <c r="H24" s="18" t="s">
        <v>191</v>
      </c>
      <c r="I24" s="239" t="s">
        <v>633</v>
      </c>
      <c r="J24" s="19" t="s">
        <v>35</v>
      </c>
      <c r="K24" s="91">
        <v>3257011</v>
      </c>
      <c r="L24" s="16">
        <f t="shared" si="0"/>
        <v>738986.93107047235</v>
      </c>
      <c r="M24" s="15" t="s">
        <v>219</v>
      </c>
      <c r="N24" s="15" t="s">
        <v>203</v>
      </c>
      <c r="O24" s="73" t="s">
        <v>270</v>
      </c>
    </row>
    <row r="25" spans="1:15" ht="138" x14ac:dyDescent="0.3">
      <c r="A25" s="505"/>
      <c r="B25" s="515"/>
      <c r="C25" s="515"/>
      <c r="D25" s="18">
        <v>22</v>
      </c>
      <c r="E25" s="18" t="s">
        <v>514</v>
      </c>
      <c r="F25" s="92" t="s">
        <v>36</v>
      </c>
      <c r="G25" s="92" t="s">
        <v>249</v>
      </c>
      <c r="H25" s="18" t="s">
        <v>191</v>
      </c>
      <c r="I25" s="239" t="s">
        <v>633</v>
      </c>
      <c r="J25" s="19" t="s">
        <v>35</v>
      </c>
      <c r="K25" s="91">
        <v>750000</v>
      </c>
      <c r="L25" s="16">
        <f t="shared" si="0"/>
        <v>170168.35322412307</v>
      </c>
      <c r="M25" s="15" t="s">
        <v>19</v>
      </c>
      <c r="N25" s="15" t="s">
        <v>203</v>
      </c>
      <c r="O25" s="73" t="s">
        <v>269</v>
      </c>
    </row>
    <row r="26" spans="1:15" ht="138" x14ac:dyDescent="0.3">
      <c r="A26" s="505"/>
      <c r="B26" s="515"/>
      <c r="C26" s="515"/>
      <c r="D26" s="18">
        <v>23</v>
      </c>
      <c r="E26" s="18" t="s">
        <v>155</v>
      </c>
      <c r="F26" s="18" t="s">
        <v>37</v>
      </c>
      <c r="G26" s="19" t="s">
        <v>347</v>
      </c>
      <c r="H26" s="18" t="s">
        <v>190</v>
      </c>
      <c r="I26" s="239" t="s">
        <v>632</v>
      </c>
      <c r="J26" s="19" t="s">
        <v>35</v>
      </c>
      <c r="K26" s="20">
        <v>740000</v>
      </c>
      <c r="L26" s="16">
        <f t="shared" si="0"/>
        <v>167899.44184780141</v>
      </c>
      <c r="M26" s="15" t="s">
        <v>28</v>
      </c>
      <c r="N26" s="15" t="s">
        <v>575</v>
      </c>
      <c r="O26" s="73" t="s">
        <v>268</v>
      </c>
    </row>
    <row r="27" spans="1:15" ht="138" x14ac:dyDescent="0.3">
      <c r="A27" s="505"/>
      <c r="B27" s="515"/>
      <c r="C27" s="515"/>
      <c r="D27" s="17">
        <v>24</v>
      </c>
      <c r="E27" s="17" t="s">
        <v>156</v>
      </c>
      <c r="F27" s="18" t="s">
        <v>37</v>
      </c>
      <c r="G27" s="19" t="s">
        <v>334</v>
      </c>
      <c r="H27" s="18" t="s">
        <v>191</v>
      </c>
      <c r="I27" s="239" t="s">
        <v>633</v>
      </c>
      <c r="J27" s="19" t="s">
        <v>35</v>
      </c>
      <c r="K27" s="20">
        <v>7465000</v>
      </c>
      <c r="L27" s="16">
        <f t="shared" si="0"/>
        <v>1693742.3424241049</v>
      </c>
      <c r="M27" s="15" t="s">
        <v>28</v>
      </c>
      <c r="N27" s="15" t="s">
        <v>203</v>
      </c>
      <c r="O27" s="73" t="s">
        <v>268</v>
      </c>
    </row>
    <row r="28" spans="1:15" ht="138" x14ac:dyDescent="0.3">
      <c r="A28" s="505"/>
      <c r="B28" s="515"/>
      <c r="C28" s="515"/>
      <c r="D28" s="18">
        <v>25</v>
      </c>
      <c r="E28" s="18" t="s">
        <v>387</v>
      </c>
      <c r="F28" s="18" t="s">
        <v>38</v>
      </c>
      <c r="G28" s="19" t="s">
        <v>227</v>
      </c>
      <c r="H28" s="18" t="s">
        <v>190</v>
      </c>
      <c r="I28" s="239" t="s">
        <v>632</v>
      </c>
      <c r="J28" s="19" t="s">
        <v>35</v>
      </c>
      <c r="K28" s="20">
        <v>1326635</v>
      </c>
      <c r="L28" s="16">
        <f t="shared" si="0"/>
        <v>301001.72437264601</v>
      </c>
      <c r="M28" s="15" t="s">
        <v>154</v>
      </c>
      <c r="N28" s="15" t="s">
        <v>575</v>
      </c>
      <c r="O28" s="73" t="s">
        <v>267</v>
      </c>
    </row>
    <row r="29" spans="1:15" ht="138" x14ac:dyDescent="0.3">
      <c r="A29" s="505"/>
      <c r="B29" s="515"/>
      <c r="C29" s="515"/>
      <c r="D29" s="18">
        <v>26</v>
      </c>
      <c r="E29" s="18" t="s">
        <v>226</v>
      </c>
      <c r="F29" s="18" t="s">
        <v>38</v>
      </c>
      <c r="G29" s="19" t="s">
        <v>39</v>
      </c>
      <c r="H29" s="18" t="s">
        <v>191</v>
      </c>
      <c r="I29" s="239" t="s">
        <v>633</v>
      </c>
      <c r="J29" s="19" t="s">
        <v>35</v>
      </c>
      <c r="K29" s="20">
        <v>4656541</v>
      </c>
      <c r="L29" s="16">
        <f t="shared" si="0"/>
        <v>1056527.884920815</v>
      </c>
      <c r="M29" s="15" t="s">
        <v>222</v>
      </c>
      <c r="N29" s="15" t="s">
        <v>203</v>
      </c>
      <c r="O29" s="73" t="s">
        <v>267</v>
      </c>
    </row>
    <row r="30" spans="1:15" ht="138" x14ac:dyDescent="0.3">
      <c r="A30" s="505"/>
      <c r="B30" s="515"/>
      <c r="C30" s="515"/>
      <c r="D30" s="18">
        <v>27</v>
      </c>
      <c r="E30" s="18" t="s">
        <v>585</v>
      </c>
      <c r="F30" s="18" t="s">
        <v>38</v>
      </c>
      <c r="G30" s="19" t="s">
        <v>645</v>
      </c>
      <c r="H30" s="18" t="s">
        <v>586</v>
      </c>
      <c r="I30" s="239" t="s">
        <v>633</v>
      </c>
      <c r="J30" s="19" t="s">
        <v>35</v>
      </c>
      <c r="K30" s="20">
        <v>650000</v>
      </c>
      <c r="L30" s="16">
        <f>K30/4.4074</f>
        <v>147479.23946090665</v>
      </c>
      <c r="M30" s="15">
        <v>2026</v>
      </c>
      <c r="N30" s="15" t="s">
        <v>203</v>
      </c>
      <c r="O30" s="73" t="s">
        <v>587</v>
      </c>
    </row>
    <row r="31" spans="1:15" ht="138" x14ac:dyDescent="0.3">
      <c r="A31" s="505"/>
      <c r="B31" s="515"/>
      <c r="C31" s="515"/>
      <c r="D31" s="50">
        <v>28</v>
      </c>
      <c r="E31" s="50" t="s">
        <v>388</v>
      </c>
      <c r="F31" s="50" t="s">
        <v>40</v>
      </c>
      <c r="G31" s="19" t="s">
        <v>389</v>
      </c>
      <c r="H31" s="18" t="s">
        <v>191</v>
      </c>
      <c r="I31" s="239" t="s">
        <v>633</v>
      </c>
      <c r="J31" s="19" t="s">
        <v>35</v>
      </c>
      <c r="K31" s="20">
        <v>7240973</v>
      </c>
      <c r="L31" s="16">
        <f t="shared" si="0"/>
        <v>1642912.6015337841</v>
      </c>
      <c r="M31" s="15" t="s">
        <v>28</v>
      </c>
      <c r="N31" s="15" t="s">
        <v>203</v>
      </c>
      <c r="O31" s="73" t="s">
        <v>266</v>
      </c>
    </row>
    <row r="32" spans="1:15" ht="138" x14ac:dyDescent="0.3">
      <c r="A32" s="505"/>
      <c r="B32" s="515"/>
      <c r="C32" s="515"/>
      <c r="D32" s="50">
        <v>29</v>
      </c>
      <c r="E32" s="50" t="s">
        <v>390</v>
      </c>
      <c r="F32" s="18" t="s">
        <v>25</v>
      </c>
      <c r="G32" s="21" t="s">
        <v>391</v>
      </c>
      <c r="H32" s="18" t="s">
        <v>190</v>
      </c>
      <c r="I32" s="239" t="s">
        <v>632</v>
      </c>
      <c r="J32" s="19" t="s">
        <v>35</v>
      </c>
      <c r="K32" s="20">
        <v>1600000</v>
      </c>
      <c r="L32" s="16">
        <f t="shared" si="0"/>
        <v>363025.82021146256</v>
      </c>
      <c r="M32" s="15" t="s">
        <v>28</v>
      </c>
      <c r="N32" s="15" t="s">
        <v>575</v>
      </c>
      <c r="O32" s="73" t="s">
        <v>265</v>
      </c>
    </row>
    <row r="33" spans="1:15" ht="138" x14ac:dyDescent="0.3">
      <c r="A33" s="505"/>
      <c r="B33" s="515"/>
      <c r="C33" s="515"/>
      <c r="D33" s="18">
        <v>30</v>
      </c>
      <c r="E33" s="18" t="s">
        <v>403</v>
      </c>
      <c r="F33" s="18" t="s">
        <v>568</v>
      </c>
      <c r="G33" s="21" t="s">
        <v>335</v>
      </c>
      <c r="H33" s="18" t="s">
        <v>190</v>
      </c>
      <c r="I33" s="239" t="s">
        <v>632</v>
      </c>
      <c r="J33" s="19" t="s">
        <v>35</v>
      </c>
      <c r="K33" s="20">
        <v>400000</v>
      </c>
      <c r="L33" s="16">
        <f t="shared" si="0"/>
        <v>90756.45505286564</v>
      </c>
      <c r="M33" s="15" t="s">
        <v>28</v>
      </c>
      <c r="N33" s="15" t="s">
        <v>575</v>
      </c>
      <c r="O33" s="73" t="s">
        <v>291</v>
      </c>
    </row>
    <row r="34" spans="1:15" ht="138" x14ac:dyDescent="0.3">
      <c r="A34" s="505"/>
      <c r="B34" s="515"/>
      <c r="C34" s="515"/>
      <c r="D34" s="18">
        <v>31</v>
      </c>
      <c r="E34" s="18" t="s">
        <v>471</v>
      </c>
      <c r="F34" s="18" t="s">
        <v>27</v>
      </c>
      <c r="G34" s="21" t="s">
        <v>472</v>
      </c>
      <c r="H34" s="18" t="s">
        <v>191</v>
      </c>
      <c r="I34" s="239" t="s">
        <v>633</v>
      </c>
      <c r="J34" s="19" t="s">
        <v>35</v>
      </c>
      <c r="K34" s="20">
        <v>3000000</v>
      </c>
      <c r="L34" s="16">
        <f t="shared" si="0"/>
        <v>680673.41289649229</v>
      </c>
      <c r="M34" s="15" t="s">
        <v>154</v>
      </c>
      <c r="N34" s="15" t="s">
        <v>207</v>
      </c>
      <c r="O34" s="73" t="s">
        <v>274</v>
      </c>
    </row>
    <row r="35" spans="1:15" ht="138" x14ac:dyDescent="0.3">
      <c r="A35" s="505"/>
      <c r="B35" s="515"/>
      <c r="C35" s="515"/>
      <c r="D35" s="18">
        <v>32</v>
      </c>
      <c r="E35" s="18" t="s">
        <v>392</v>
      </c>
      <c r="F35" s="18" t="s">
        <v>30</v>
      </c>
      <c r="G35" s="22" t="s">
        <v>393</v>
      </c>
      <c r="H35" s="18" t="s">
        <v>190</v>
      </c>
      <c r="I35" s="239" t="s">
        <v>632</v>
      </c>
      <c r="J35" s="19" t="s">
        <v>35</v>
      </c>
      <c r="K35" s="23">
        <v>2183000</v>
      </c>
      <c r="L35" s="16">
        <f t="shared" si="0"/>
        <v>495303.35345101421</v>
      </c>
      <c r="M35" s="15" t="s">
        <v>28</v>
      </c>
      <c r="N35" s="15" t="s">
        <v>575</v>
      </c>
      <c r="O35" s="73" t="s">
        <v>275</v>
      </c>
    </row>
    <row r="36" spans="1:15" ht="138" x14ac:dyDescent="0.3">
      <c r="A36" s="505"/>
      <c r="B36" s="515"/>
      <c r="C36" s="515"/>
      <c r="D36" s="18">
        <v>33</v>
      </c>
      <c r="E36" s="18" t="s">
        <v>572</v>
      </c>
      <c r="F36" s="18" t="s">
        <v>29</v>
      </c>
      <c r="G36" s="93" t="s">
        <v>571</v>
      </c>
      <c r="H36" s="18" t="s">
        <v>190</v>
      </c>
      <c r="I36" s="239" t="s">
        <v>632</v>
      </c>
      <c r="J36" s="19" t="s">
        <v>35</v>
      </c>
      <c r="K36" s="23">
        <v>2550000</v>
      </c>
      <c r="L36" s="16">
        <f t="shared" si="0"/>
        <v>578572.40096201841</v>
      </c>
      <c r="M36" s="15" t="s">
        <v>28</v>
      </c>
      <c r="N36" s="15" t="s">
        <v>575</v>
      </c>
      <c r="O36" s="73" t="s">
        <v>344</v>
      </c>
    </row>
    <row r="37" spans="1:15" ht="138" x14ac:dyDescent="0.3">
      <c r="A37" s="505"/>
      <c r="B37" s="515"/>
      <c r="C37" s="515"/>
      <c r="D37" s="18">
        <v>34</v>
      </c>
      <c r="E37" s="18" t="s">
        <v>610</v>
      </c>
      <c r="F37" s="18" t="s">
        <v>41</v>
      </c>
      <c r="G37" s="21" t="s">
        <v>612</v>
      </c>
      <c r="H37" s="18" t="s">
        <v>191</v>
      </c>
      <c r="I37" s="239" t="s">
        <v>633</v>
      </c>
      <c r="J37" s="19" t="s">
        <v>35</v>
      </c>
      <c r="K37" s="20">
        <v>1200000</v>
      </c>
      <c r="L37" s="16">
        <f>K37/4.4074</f>
        <v>272269.36515859689</v>
      </c>
      <c r="M37" s="15" t="s">
        <v>28</v>
      </c>
      <c r="N37" s="15" t="s">
        <v>203</v>
      </c>
      <c r="O37" s="73" t="s">
        <v>276</v>
      </c>
    </row>
    <row r="38" spans="1:15" ht="138" x14ac:dyDescent="0.3">
      <c r="A38" s="505"/>
      <c r="B38" s="515"/>
      <c r="C38" s="515"/>
      <c r="D38" s="18">
        <v>35</v>
      </c>
      <c r="E38" s="18" t="s">
        <v>611</v>
      </c>
      <c r="F38" s="18" t="s">
        <v>41</v>
      </c>
      <c r="G38" s="21" t="s">
        <v>613</v>
      </c>
      <c r="H38" s="18" t="s">
        <v>191</v>
      </c>
      <c r="I38" s="239" t="s">
        <v>633</v>
      </c>
      <c r="J38" s="19" t="s">
        <v>35</v>
      </c>
      <c r="K38" s="20">
        <v>4684500</v>
      </c>
      <c r="L38" s="16">
        <f t="shared" ref="L38:L72" si="1">K38/4.4074</f>
        <v>1062871.5342378726</v>
      </c>
      <c r="M38" s="15" t="s">
        <v>219</v>
      </c>
      <c r="N38" s="15" t="s">
        <v>203</v>
      </c>
      <c r="O38" s="73" t="s">
        <v>276</v>
      </c>
    </row>
    <row r="39" spans="1:15" ht="138" x14ac:dyDescent="0.3">
      <c r="A39" s="505"/>
      <c r="B39" s="515"/>
      <c r="C39" s="515"/>
      <c r="D39" s="18">
        <v>36</v>
      </c>
      <c r="E39" s="18" t="s">
        <v>251</v>
      </c>
      <c r="F39" s="18" t="s">
        <v>32</v>
      </c>
      <c r="G39" s="240" t="s">
        <v>394</v>
      </c>
      <c r="H39" s="18" t="s">
        <v>190</v>
      </c>
      <c r="I39" s="239" t="s">
        <v>632</v>
      </c>
      <c r="J39" s="19" t="s">
        <v>35</v>
      </c>
      <c r="K39" s="20">
        <v>2000000</v>
      </c>
      <c r="L39" s="16">
        <f t="shared" si="1"/>
        <v>453782.27526432817</v>
      </c>
      <c r="M39" s="15" t="s">
        <v>28</v>
      </c>
      <c r="N39" s="15" t="s">
        <v>575</v>
      </c>
      <c r="O39" s="73" t="s">
        <v>277</v>
      </c>
    </row>
    <row r="40" spans="1:15" ht="138.6" thickBot="1" x14ac:dyDescent="0.35">
      <c r="A40" s="506"/>
      <c r="B40" s="516"/>
      <c r="C40" s="516"/>
      <c r="D40" s="312">
        <v>37</v>
      </c>
      <c r="E40" s="312" t="s">
        <v>42</v>
      </c>
      <c r="F40" s="312" t="s">
        <v>32</v>
      </c>
      <c r="G40" s="313" t="s">
        <v>477</v>
      </c>
      <c r="H40" s="312" t="s">
        <v>191</v>
      </c>
      <c r="I40" s="314" t="s">
        <v>633</v>
      </c>
      <c r="J40" s="313" t="s">
        <v>35</v>
      </c>
      <c r="K40" s="315">
        <v>8000000</v>
      </c>
      <c r="L40" s="316">
        <f t="shared" si="1"/>
        <v>1815129.1010573127</v>
      </c>
      <c r="M40" s="317" t="s">
        <v>28</v>
      </c>
      <c r="N40" s="317" t="s">
        <v>203</v>
      </c>
      <c r="O40" s="318" t="s">
        <v>277</v>
      </c>
    </row>
    <row r="41" spans="1:15" ht="165.6" x14ac:dyDescent="0.3">
      <c r="A41" s="507" t="s">
        <v>43</v>
      </c>
      <c r="B41" s="441" t="s">
        <v>324</v>
      </c>
      <c r="C41" s="441" t="s">
        <v>562</v>
      </c>
      <c r="D41" s="319">
        <v>38</v>
      </c>
      <c r="E41" s="319" t="s">
        <v>44</v>
      </c>
      <c r="F41" s="319" t="s">
        <v>17</v>
      </c>
      <c r="G41" s="320" t="s">
        <v>451</v>
      </c>
      <c r="H41" s="321" t="s">
        <v>470</v>
      </c>
      <c r="I41" s="322" t="s">
        <v>634</v>
      </c>
      <c r="J41" s="323" t="s">
        <v>45</v>
      </c>
      <c r="K41" s="324">
        <v>1808977</v>
      </c>
      <c r="L41" s="325">
        <f t="shared" si="1"/>
        <v>410440.8494804193</v>
      </c>
      <c r="M41" s="322" t="s">
        <v>222</v>
      </c>
      <c r="N41" s="322" t="s">
        <v>213</v>
      </c>
      <c r="O41" s="326" t="s">
        <v>537</v>
      </c>
    </row>
    <row r="42" spans="1:15" ht="165.6" x14ac:dyDescent="0.3">
      <c r="A42" s="508"/>
      <c r="B42" s="442"/>
      <c r="C42" s="442"/>
      <c r="D42" s="241">
        <v>39</v>
      </c>
      <c r="E42" s="241" t="s">
        <v>580</v>
      </c>
      <c r="F42" s="241" t="s">
        <v>34</v>
      </c>
      <c r="G42" s="242" t="s">
        <v>581</v>
      </c>
      <c r="H42" s="248" t="s">
        <v>651</v>
      </c>
      <c r="I42" s="244" t="s">
        <v>634</v>
      </c>
      <c r="J42" s="245" t="s">
        <v>45</v>
      </c>
      <c r="K42" s="246">
        <v>1000816</v>
      </c>
      <c r="L42" s="247">
        <f t="shared" si="1"/>
        <v>227076.28080047193</v>
      </c>
      <c r="M42" s="244" t="s">
        <v>219</v>
      </c>
      <c r="N42" s="244" t="s">
        <v>213</v>
      </c>
      <c r="O42" s="139" t="s">
        <v>534</v>
      </c>
    </row>
    <row r="43" spans="1:15" ht="165.6" x14ac:dyDescent="0.3">
      <c r="A43" s="508"/>
      <c r="B43" s="442"/>
      <c r="C43" s="442"/>
      <c r="D43" s="241">
        <v>40</v>
      </c>
      <c r="E43" s="241" t="s">
        <v>332</v>
      </c>
      <c r="F43" s="241" t="s">
        <v>36</v>
      </c>
      <c r="G43" s="249" t="s">
        <v>333</v>
      </c>
      <c r="H43" s="248" t="s">
        <v>192</v>
      </c>
      <c r="I43" s="244" t="s">
        <v>634</v>
      </c>
      <c r="J43" s="245" t="s">
        <v>45</v>
      </c>
      <c r="K43" s="246">
        <v>7200000</v>
      </c>
      <c r="L43" s="247">
        <f t="shared" si="1"/>
        <v>1633616.1909515813</v>
      </c>
      <c r="M43" s="244" t="s">
        <v>219</v>
      </c>
      <c r="N43" s="244" t="s">
        <v>201</v>
      </c>
      <c r="O43" s="139" t="s">
        <v>533</v>
      </c>
    </row>
    <row r="44" spans="1:15" ht="165.6" x14ac:dyDescent="0.3">
      <c r="A44" s="508"/>
      <c r="B44" s="442"/>
      <c r="C44" s="442"/>
      <c r="D44" s="423">
        <v>41</v>
      </c>
      <c r="E44" s="423" t="s">
        <v>51</v>
      </c>
      <c r="F44" s="243" t="s">
        <v>36</v>
      </c>
      <c r="G44" s="249" t="s">
        <v>46</v>
      </c>
      <c r="H44" s="243" t="s">
        <v>470</v>
      </c>
      <c r="I44" s="244" t="s">
        <v>634</v>
      </c>
      <c r="J44" s="245" t="s">
        <v>45</v>
      </c>
      <c r="K44" s="246">
        <v>7824565.9000000004</v>
      </c>
      <c r="L44" s="247">
        <f t="shared" si="1"/>
        <v>1775324.6585288378</v>
      </c>
      <c r="M44" s="244" t="s">
        <v>219</v>
      </c>
      <c r="N44" s="244" t="s">
        <v>213</v>
      </c>
      <c r="O44" s="139" t="s">
        <v>538</v>
      </c>
    </row>
    <row r="45" spans="1:15" ht="165.6" x14ac:dyDescent="0.3">
      <c r="A45" s="508"/>
      <c r="B45" s="442"/>
      <c r="C45" s="442"/>
      <c r="D45" s="241">
        <v>42</v>
      </c>
      <c r="E45" s="241" t="s">
        <v>47</v>
      </c>
      <c r="F45" s="241" t="s">
        <v>37</v>
      </c>
      <c r="G45" s="242" t="s">
        <v>46</v>
      </c>
      <c r="H45" s="243" t="s">
        <v>470</v>
      </c>
      <c r="I45" s="244" t="s">
        <v>634</v>
      </c>
      <c r="J45" s="27" t="s">
        <v>45</v>
      </c>
      <c r="K45" s="7">
        <v>1013391</v>
      </c>
      <c r="L45" s="6">
        <f t="shared" si="1"/>
        <v>229929.43685619641</v>
      </c>
      <c r="M45" s="94" t="s">
        <v>219</v>
      </c>
      <c r="N45" s="94" t="s">
        <v>213</v>
      </c>
      <c r="O45" s="139" t="s">
        <v>539</v>
      </c>
    </row>
    <row r="46" spans="1:15" ht="165.6" x14ac:dyDescent="0.3">
      <c r="A46" s="508"/>
      <c r="B46" s="442"/>
      <c r="C46" s="442"/>
      <c r="D46" s="251">
        <v>43</v>
      </c>
      <c r="E46" s="251" t="s">
        <v>48</v>
      </c>
      <c r="F46" s="252" t="s">
        <v>23</v>
      </c>
      <c r="G46" s="250" t="s">
        <v>460</v>
      </c>
      <c r="H46" s="243" t="s">
        <v>470</v>
      </c>
      <c r="I46" s="244" t="s">
        <v>634</v>
      </c>
      <c r="J46" s="27" t="s">
        <v>45</v>
      </c>
      <c r="K46" s="7">
        <v>2673463</v>
      </c>
      <c r="L46" s="6">
        <f t="shared" si="1"/>
        <v>606585.06148749834</v>
      </c>
      <c r="M46" s="94" t="s">
        <v>219</v>
      </c>
      <c r="N46" s="94" t="s">
        <v>213</v>
      </c>
      <c r="O46" s="139" t="s">
        <v>532</v>
      </c>
    </row>
    <row r="47" spans="1:15" ht="165.6" x14ac:dyDescent="0.3">
      <c r="A47" s="508"/>
      <c r="B47" s="442"/>
      <c r="C47" s="442"/>
      <c r="D47" s="251">
        <v>44</v>
      </c>
      <c r="E47" s="251" t="s">
        <v>159</v>
      </c>
      <c r="F47" s="252" t="s">
        <v>23</v>
      </c>
      <c r="G47" s="245" t="s">
        <v>50</v>
      </c>
      <c r="H47" s="243" t="s">
        <v>470</v>
      </c>
      <c r="I47" s="244" t="s">
        <v>634</v>
      </c>
      <c r="J47" s="27" t="s">
        <v>45</v>
      </c>
      <c r="K47" s="7">
        <v>2000000</v>
      </c>
      <c r="L47" s="6">
        <f t="shared" si="1"/>
        <v>453782.27526432817</v>
      </c>
      <c r="M47" s="94" t="s">
        <v>222</v>
      </c>
      <c r="N47" s="94" t="s">
        <v>213</v>
      </c>
      <c r="O47" s="139" t="s">
        <v>531</v>
      </c>
    </row>
    <row r="48" spans="1:15" ht="165.6" x14ac:dyDescent="0.3">
      <c r="A48" s="508"/>
      <c r="B48" s="442"/>
      <c r="C48" s="442"/>
      <c r="D48" s="424">
        <v>45</v>
      </c>
      <c r="E48" s="424" t="s">
        <v>49</v>
      </c>
      <c r="F48" s="252" t="s">
        <v>38</v>
      </c>
      <c r="G48" s="245" t="s">
        <v>50</v>
      </c>
      <c r="H48" s="243" t="s">
        <v>470</v>
      </c>
      <c r="I48" s="244" t="s">
        <v>634</v>
      </c>
      <c r="J48" s="27" t="s">
        <v>45</v>
      </c>
      <c r="K48" s="7">
        <v>1532112</v>
      </c>
      <c r="L48" s="6">
        <f t="shared" si="1"/>
        <v>347622.6346598902</v>
      </c>
      <c r="M48" s="94" t="s">
        <v>228</v>
      </c>
      <c r="N48" s="94" t="s">
        <v>213</v>
      </c>
      <c r="O48" s="139" t="s">
        <v>540</v>
      </c>
    </row>
    <row r="49" spans="1:15" ht="165.6" x14ac:dyDescent="0.3">
      <c r="A49" s="508"/>
      <c r="B49" s="442"/>
      <c r="C49" s="442"/>
      <c r="D49" s="252">
        <v>46</v>
      </c>
      <c r="E49" s="252" t="s">
        <v>396</v>
      </c>
      <c r="F49" s="252" t="s">
        <v>40</v>
      </c>
      <c r="G49" s="245" t="s">
        <v>397</v>
      </c>
      <c r="H49" s="243" t="s">
        <v>470</v>
      </c>
      <c r="I49" s="244" t="s">
        <v>634</v>
      </c>
      <c r="J49" s="27" t="s">
        <v>45</v>
      </c>
      <c r="K49" s="5">
        <v>4022763</v>
      </c>
      <c r="L49" s="6">
        <f t="shared" si="1"/>
        <v>912729.27349457727</v>
      </c>
      <c r="M49" s="94" t="s">
        <v>222</v>
      </c>
      <c r="N49" s="94" t="s">
        <v>213</v>
      </c>
      <c r="O49" s="139" t="s">
        <v>395</v>
      </c>
    </row>
    <row r="50" spans="1:15" ht="165.6" x14ac:dyDescent="0.3">
      <c r="A50" s="508"/>
      <c r="B50" s="442"/>
      <c r="C50" s="442"/>
      <c r="D50" s="241">
        <v>47</v>
      </c>
      <c r="E50" s="241" t="s">
        <v>535</v>
      </c>
      <c r="F50" s="241" t="s">
        <v>25</v>
      </c>
      <c r="G50" s="242" t="s">
        <v>51</v>
      </c>
      <c r="H50" s="243" t="s">
        <v>470</v>
      </c>
      <c r="I50" s="244" t="s">
        <v>634</v>
      </c>
      <c r="J50" s="27" t="s">
        <v>45</v>
      </c>
      <c r="K50" s="7">
        <v>3064782</v>
      </c>
      <c r="L50" s="6">
        <f t="shared" si="1"/>
        <v>695371.87457457907</v>
      </c>
      <c r="M50" s="94" t="s">
        <v>222</v>
      </c>
      <c r="N50" s="94" t="s">
        <v>213</v>
      </c>
      <c r="O50" s="139" t="s">
        <v>530</v>
      </c>
    </row>
    <row r="51" spans="1:15" ht="165.6" x14ac:dyDescent="0.3">
      <c r="A51" s="508"/>
      <c r="B51" s="442"/>
      <c r="C51" s="442"/>
      <c r="D51" s="251">
        <v>48</v>
      </c>
      <c r="E51" s="251" t="s">
        <v>536</v>
      </c>
      <c r="F51" s="252" t="s">
        <v>27</v>
      </c>
      <c r="G51" s="251" t="s">
        <v>259</v>
      </c>
      <c r="H51" s="248" t="s">
        <v>192</v>
      </c>
      <c r="I51" s="244" t="s">
        <v>634</v>
      </c>
      <c r="J51" s="27" t="s">
        <v>45</v>
      </c>
      <c r="K51" s="7">
        <v>10087591</v>
      </c>
      <c r="L51" s="6">
        <f t="shared" si="1"/>
        <v>2288784.9979579798</v>
      </c>
      <c r="M51" s="4" t="s">
        <v>154</v>
      </c>
      <c r="N51" s="4" t="s">
        <v>201</v>
      </c>
      <c r="O51" s="139" t="s">
        <v>529</v>
      </c>
    </row>
    <row r="52" spans="1:15" ht="165.6" x14ac:dyDescent="0.3">
      <c r="A52" s="508"/>
      <c r="B52" s="442"/>
      <c r="C52" s="442"/>
      <c r="D52" s="251">
        <v>49</v>
      </c>
      <c r="E52" s="251" t="s">
        <v>488</v>
      </c>
      <c r="F52" s="252" t="s">
        <v>29</v>
      </c>
      <c r="G52" s="252" t="s">
        <v>398</v>
      </c>
      <c r="H52" s="243" t="s">
        <v>470</v>
      </c>
      <c r="I52" s="244" t="s">
        <v>634</v>
      </c>
      <c r="J52" s="27" t="s">
        <v>45</v>
      </c>
      <c r="K52" s="7">
        <v>1700000</v>
      </c>
      <c r="L52" s="6">
        <f t="shared" si="1"/>
        <v>385714.93397467898</v>
      </c>
      <c r="M52" s="4" t="s">
        <v>219</v>
      </c>
      <c r="N52" s="4" t="s">
        <v>213</v>
      </c>
      <c r="O52" s="139" t="s">
        <v>528</v>
      </c>
    </row>
    <row r="53" spans="1:15" ht="165.6" x14ac:dyDescent="0.3">
      <c r="A53" s="508"/>
      <c r="B53" s="442"/>
      <c r="C53" s="442"/>
      <c r="D53" s="251">
        <v>50</v>
      </c>
      <c r="E53" s="251" t="s">
        <v>619</v>
      </c>
      <c r="F53" s="252" t="s">
        <v>30</v>
      </c>
      <c r="G53" s="251" t="s">
        <v>620</v>
      </c>
      <c r="H53" s="248" t="s">
        <v>192</v>
      </c>
      <c r="I53" s="244" t="s">
        <v>634</v>
      </c>
      <c r="J53" s="27" t="s">
        <v>45</v>
      </c>
      <c r="K53" s="7">
        <v>7129871</v>
      </c>
      <c r="L53" s="6">
        <f t="shared" si="1"/>
        <v>1617704.5423605754</v>
      </c>
      <c r="M53" s="4" t="s">
        <v>228</v>
      </c>
      <c r="N53" s="253" t="s">
        <v>209</v>
      </c>
      <c r="O53" s="139" t="s">
        <v>527</v>
      </c>
    </row>
    <row r="54" spans="1:15" ht="165.6" x14ac:dyDescent="0.3">
      <c r="A54" s="508"/>
      <c r="B54" s="442"/>
      <c r="C54" s="442"/>
      <c r="D54" s="251">
        <v>51</v>
      </c>
      <c r="E54" s="251" t="s">
        <v>469</v>
      </c>
      <c r="F54" s="252" t="s">
        <v>41</v>
      </c>
      <c r="G54" s="251" t="s">
        <v>52</v>
      </c>
      <c r="H54" s="243" t="s">
        <v>470</v>
      </c>
      <c r="I54" s="244" t="s">
        <v>634</v>
      </c>
      <c r="J54" s="245" t="s">
        <v>45</v>
      </c>
      <c r="K54" s="254">
        <v>1700000</v>
      </c>
      <c r="L54" s="247">
        <f t="shared" si="1"/>
        <v>385714.93397467898</v>
      </c>
      <c r="M54" s="253" t="s">
        <v>219</v>
      </c>
      <c r="N54" s="253" t="s">
        <v>213</v>
      </c>
      <c r="O54" s="139" t="s">
        <v>526</v>
      </c>
    </row>
    <row r="55" spans="1:15" ht="166.2" thickBot="1" x14ac:dyDescent="0.35">
      <c r="A55" s="509"/>
      <c r="B55" s="443"/>
      <c r="C55" s="443"/>
      <c r="D55" s="328">
        <v>52</v>
      </c>
      <c r="E55" s="328" t="s">
        <v>621</v>
      </c>
      <c r="F55" s="429" t="s">
        <v>32</v>
      </c>
      <c r="G55" s="327" t="s">
        <v>51</v>
      </c>
      <c r="H55" s="328" t="s">
        <v>470</v>
      </c>
      <c r="I55" s="329" t="s">
        <v>634</v>
      </c>
      <c r="J55" s="327" t="s">
        <v>45</v>
      </c>
      <c r="K55" s="330">
        <v>3626973</v>
      </c>
      <c r="L55" s="331">
        <f t="shared" si="1"/>
        <v>822928.03013114305</v>
      </c>
      <c r="M55" s="332" t="s">
        <v>219</v>
      </c>
      <c r="N55" s="332" t="s">
        <v>213</v>
      </c>
      <c r="O55" s="140" t="s">
        <v>525</v>
      </c>
    </row>
    <row r="56" spans="1:15" ht="165.6" x14ac:dyDescent="0.3">
      <c r="A56" s="444" t="s">
        <v>53</v>
      </c>
      <c r="B56" s="450" t="s">
        <v>399</v>
      </c>
      <c r="C56" s="453" t="s">
        <v>622</v>
      </c>
      <c r="D56" s="333">
        <v>53</v>
      </c>
      <c r="E56" s="333" t="s">
        <v>544</v>
      </c>
      <c r="F56" s="333" t="s">
        <v>17</v>
      </c>
      <c r="G56" s="334" t="s">
        <v>652</v>
      </c>
      <c r="H56" s="335" t="s">
        <v>545</v>
      </c>
      <c r="I56" s="336" t="s">
        <v>635</v>
      </c>
      <c r="J56" s="335" t="s">
        <v>54</v>
      </c>
      <c r="K56" s="337">
        <v>9758000</v>
      </c>
      <c r="L56" s="338">
        <f>K56/4.4074</f>
        <v>2214003.7210146571</v>
      </c>
      <c r="M56" s="339" t="s">
        <v>19</v>
      </c>
      <c r="N56" s="339" t="s">
        <v>200</v>
      </c>
      <c r="O56" s="340" t="s">
        <v>546</v>
      </c>
    </row>
    <row r="57" spans="1:15" ht="193.2" x14ac:dyDescent="0.3">
      <c r="A57" s="445"/>
      <c r="B57" s="451"/>
      <c r="C57" s="454"/>
      <c r="D57" s="169">
        <v>54</v>
      </c>
      <c r="E57" s="169" t="s">
        <v>606</v>
      </c>
      <c r="F57" s="169" t="s">
        <v>34</v>
      </c>
      <c r="G57" s="255" t="s">
        <v>656</v>
      </c>
      <c r="H57" s="255" t="s">
        <v>216</v>
      </c>
      <c r="I57" s="256" t="s">
        <v>635</v>
      </c>
      <c r="J57" s="255" t="s">
        <v>54</v>
      </c>
      <c r="K57" s="257">
        <v>12914236.869999999</v>
      </c>
      <c r="L57" s="258">
        <f t="shared" si="1"/>
        <v>2930125.8950855378</v>
      </c>
      <c r="M57" s="259" t="s">
        <v>219</v>
      </c>
      <c r="N57" s="259" t="s">
        <v>624</v>
      </c>
      <c r="O57" s="74" t="s">
        <v>279</v>
      </c>
    </row>
    <row r="58" spans="1:15" ht="193.2" x14ac:dyDescent="0.3">
      <c r="A58" s="445"/>
      <c r="B58" s="451"/>
      <c r="C58" s="454"/>
      <c r="D58" s="169">
        <v>55</v>
      </c>
      <c r="E58" s="169" t="s">
        <v>55</v>
      </c>
      <c r="F58" s="169" t="s">
        <v>21</v>
      </c>
      <c r="G58" s="255" t="s">
        <v>657</v>
      </c>
      <c r="H58" s="255" t="s">
        <v>216</v>
      </c>
      <c r="I58" s="256" t="s">
        <v>635</v>
      </c>
      <c r="J58" s="255" t="s">
        <v>54</v>
      </c>
      <c r="K58" s="257">
        <v>13940000</v>
      </c>
      <c r="L58" s="258">
        <f t="shared" si="1"/>
        <v>3162862.4585923674</v>
      </c>
      <c r="M58" s="259" t="s">
        <v>584</v>
      </c>
      <c r="N58" s="259" t="s">
        <v>200</v>
      </c>
      <c r="O58" s="74" t="s">
        <v>278</v>
      </c>
    </row>
    <row r="59" spans="1:15" ht="193.2" x14ac:dyDescent="0.3">
      <c r="A59" s="445"/>
      <c r="B59" s="451"/>
      <c r="C59" s="454"/>
      <c r="D59" s="169">
        <v>56</v>
      </c>
      <c r="E59" s="169" t="s">
        <v>588</v>
      </c>
      <c r="F59" s="169" t="s">
        <v>38</v>
      </c>
      <c r="G59" s="255" t="s">
        <v>591</v>
      </c>
      <c r="H59" s="255" t="s">
        <v>461</v>
      </c>
      <c r="I59" s="256" t="s">
        <v>635</v>
      </c>
      <c r="J59" s="255" t="s">
        <v>54</v>
      </c>
      <c r="K59" s="260">
        <v>4000000</v>
      </c>
      <c r="L59" s="258">
        <f>K59/4.4074</f>
        <v>907564.55052865634</v>
      </c>
      <c r="M59" s="255" t="s">
        <v>219</v>
      </c>
      <c r="N59" s="255" t="s">
        <v>201</v>
      </c>
      <c r="O59" s="74" t="s">
        <v>280</v>
      </c>
    </row>
    <row r="60" spans="1:15" ht="193.2" x14ac:dyDescent="0.3">
      <c r="A60" s="445"/>
      <c r="B60" s="451"/>
      <c r="C60" s="454"/>
      <c r="D60" s="255">
        <v>57</v>
      </c>
      <c r="E60" s="255" t="s">
        <v>589</v>
      </c>
      <c r="F60" s="169" t="s">
        <v>38</v>
      </c>
      <c r="G60" s="261" t="s">
        <v>591</v>
      </c>
      <c r="H60" s="255" t="s">
        <v>461</v>
      </c>
      <c r="I60" s="256" t="s">
        <v>635</v>
      </c>
      <c r="J60" s="255" t="s">
        <v>54</v>
      </c>
      <c r="K60" s="260">
        <v>3148010.35</v>
      </c>
      <c r="L60" s="258">
        <f t="shared" si="1"/>
        <v>714255.64958932705</v>
      </c>
      <c r="M60" s="255" t="s">
        <v>219</v>
      </c>
      <c r="N60" s="255" t="s">
        <v>201</v>
      </c>
      <c r="O60" s="262" t="s">
        <v>592</v>
      </c>
    </row>
    <row r="61" spans="1:15" ht="193.2" x14ac:dyDescent="0.3">
      <c r="A61" s="445"/>
      <c r="B61" s="451"/>
      <c r="C61" s="454"/>
      <c r="D61" s="169">
        <v>58</v>
      </c>
      <c r="E61" s="169" t="s">
        <v>56</v>
      </c>
      <c r="F61" s="169" t="s">
        <v>38</v>
      </c>
      <c r="G61" s="255" t="s">
        <v>623</v>
      </c>
      <c r="H61" s="255" t="s">
        <v>462</v>
      </c>
      <c r="I61" s="256" t="s">
        <v>635</v>
      </c>
      <c r="J61" s="255" t="s">
        <v>54</v>
      </c>
      <c r="K61" s="260">
        <v>3778671.65</v>
      </c>
      <c r="L61" s="258">
        <f t="shared" si="1"/>
        <v>857347.10940690653</v>
      </c>
      <c r="M61" s="255" t="s">
        <v>154</v>
      </c>
      <c r="N61" s="259" t="s">
        <v>200</v>
      </c>
      <c r="O61" s="262" t="s">
        <v>280</v>
      </c>
    </row>
    <row r="62" spans="1:15" ht="193.2" x14ac:dyDescent="0.3">
      <c r="A62" s="445"/>
      <c r="B62" s="451"/>
      <c r="C62" s="454"/>
      <c r="D62" s="255">
        <v>59</v>
      </c>
      <c r="E62" s="255" t="s">
        <v>590</v>
      </c>
      <c r="F62" s="169" t="s">
        <v>38</v>
      </c>
      <c r="G62" s="255" t="s">
        <v>623</v>
      </c>
      <c r="H62" s="255" t="s">
        <v>461</v>
      </c>
      <c r="I62" s="256" t="s">
        <v>635</v>
      </c>
      <c r="J62" s="255" t="s">
        <v>54</v>
      </c>
      <c r="K62" s="260">
        <v>700000</v>
      </c>
      <c r="L62" s="258">
        <f>K62/4.4074</f>
        <v>158823.79634251486</v>
      </c>
      <c r="M62" s="255" t="s">
        <v>154</v>
      </c>
      <c r="N62" s="255" t="s">
        <v>201</v>
      </c>
      <c r="O62" s="262" t="s">
        <v>592</v>
      </c>
    </row>
    <row r="63" spans="1:15" ht="193.2" x14ac:dyDescent="0.3">
      <c r="A63" s="445"/>
      <c r="B63" s="451"/>
      <c r="C63" s="454"/>
      <c r="D63" s="169">
        <v>60</v>
      </c>
      <c r="E63" s="169" t="s">
        <v>601</v>
      </c>
      <c r="F63" s="169" t="s">
        <v>30</v>
      </c>
      <c r="G63" s="255" t="s">
        <v>643</v>
      </c>
      <c r="H63" s="255" t="s">
        <v>216</v>
      </c>
      <c r="I63" s="256" t="s">
        <v>635</v>
      </c>
      <c r="J63" s="255" t="s">
        <v>54</v>
      </c>
      <c r="K63" s="257"/>
      <c r="L63" s="258">
        <v>613000</v>
      </c>
      <c r="M63" s="255" t="s">
        <v>28</v>
      </c>
      <c r="N63" s="259" t="s">
        <v>200</v>
      </c>
      <c r="O63" s="74" t="s">
        <v>281</v>
      </c>
    </row>
    <row r="64" spans="1:15" ht="193.2" x14ac:dyDescent="0.3">
      <c r="A64" s="445"/>
      <c r="B64" s="451"/>
      <c r="C64" s="454"/>
      <c r="D64" s="169">
        <v>61</v>
      </c>
      <c r="E64" s="169" t="s">
        <v>602</v>
      </c>
      <c r="F64" s="169" t="s">
        <v>30</v>
      </c>
      <c r="G64" s="255" t="s">
        <v>643</v>
      </c>
      <c r="H64" s="255" t="s">
        <v>216</v>
      </c>
      <c r="I64" s="256" t="s">
        <v>635</v>
      </c>
      <c r="J64" s="255" t="s">
        <v>54</v>
      </c>
      <c r="K64" s="257"/>
      <c r="L64" s="258">
        <v>335858.74</v>
      </c>
      <c r="M64" s="255" t="s">
        <v>219</v>
      </c>
      <c r="N64" s="259" t="s">
        <v>624</v>
      </c>
      <c r="O64" s="262" t="s">
        <v>281</v>
      </c>
    </row>
    <row r="65" spans="1:15" ht="193.2" x14ac:dyDescent="0.3">
      <c r="A65" s="445"/>
      <c r="B65" s="451"/>
      <c r="C65" s="454"/>
      <c r="D65" s="169">
        <v>62</v>
      </c>
      <c r="E65" s="169" t="s">
        <v>57</v>
      </c>
      <c r="F65" s="169" t="s">
        <v>41</v>
      </c>
      <c r="G65" s="255" t="s">
        <v>658</v>
      </c>
      <c r="H65" s="255" t="s">
        <v>216</v>
      </c>
      <c r="I65" s="256" t="s">
        <v>635</v>
      </c>
      <c r="J65" s="255" t="s">
        <v>54</v>
      </c>
      <c r="K65" s="257">
        <v>7197396.25</v>
      </c>
      <c r="L65" s="258">
        <f t="shared" si="1"/>
        <v>1633025.4231519718</v>
      </c>
      <c r="M65" s="255" t="s">
        <v>219</v>
      </c>
      <c r="N65" s="256" t="s">
        <v>201</v>
      </c>
      <c r="O65" s="74" t="s">
        <v>282</v>
      </c>
    </row>
    <row r="66" spans="1:15" ht="193.8" thickBot="1" x14ac:dyDescent="0.35">
      <c r="A66" s="446"/>
      <c r="B66" s="452"/>
      <c r="C66" s="455"/>
      <c r="D66" s="341">
        <v>63</v>
      </c>
      <c r="E66" s="341" t="s">
        <v>58</v>
      </c>
      <c r="F66" s="341" t="s">
        <v>41</v>
      </c>
      <c r="G66" s="342" t="s">
        <v>658</v>
      </c>
      <c r="H66" s="342" t="s">
        <v>216</v>
      </c>
      <c r="I66" s="343" t="s">
        <v>635</v>
      </c>
      <c r="J66" s="342" t="s">
        <v>54</v>
      </c>
      <c r="K66" s="344">
        <v>2304456.25</v>
      </c>
      <c r="L66" s="345">
        <f t="shared" si="1"/>
        <v>522860.70018605073</v>
      </c>
      <c r="M66" s="346" t="s">
        <v>219</v>
      </c>
      <c r="N66" s="343" t="s">
        <v>201</v>
      </c>
      <c r="O66" s="347" t="s">
        <v>282</v>
      </c>
    </row>
    <row r="67" spans="1:15" ht="138" x14ac:dyDescent="0.3">
      <c r="A67" s="447" t="s">
        <v>59</v>
      </c>
      <c r="B67" s="465" t="s">
        <v>253</v>
      </c>
      <c r="C67" s="465" t="s">
        <v>563</v>
      </c>
      <c r="D67" s="106">
        <v>64</v>
      </c>
      <c r="E67" s="106" t="s">
        <v>214</v>
      </c>
      <c r="F67" s="106" t="s">
        <v>34</v>
      </c>
      <c r="G67" s="105" t="s">
        <v>321</v>
      </c>
      <c r="H67" s="348" t="s">
        <v>193</v>
      </c>
      <c r="I67" s="349" t="s">
        <v>636</v>
      </c>
      <c r="J67" s="348" t="s">
        <v>60</v>
      </c>
      <c r="K67" s="350">
        <v>1700000</v>
      </c>
      <c r="L67" s="351">
        <f t="shared" si="1"/>
        <v>385714.93397467898</v>
      </c>
      <c r="M67" s="348" t="s">
        <v>431</v>
      </c>
      <c r="N67" s="348" t="s">
        <v>209</v>
      </c>
      <c r="O67" s="107" t="s">
        <v>283</v>
      </c>
    </row>
    <row r="68" spans="1:15" ht="138" x14ac:dyDescent="0.3">
      <c r="A68" s="448"/>
      <c r="B68" s="466"/>
      <c r="C68" s="466"/>
      <c r="D68" s="8">
        <v>65</v>
      </c>
      <c r="E68" s="8" t="s">
        <v>61</v>
      </c>
      <c r="F68" s="8" t="s">
        <v>21</v>
      </c>
      <c r="G68" s="43" t="s">
        <v>319</v>
      </c>
      <c r="H68" s="267" t="s">
        <v>193</v>
      </c>
      <c r="I68" s="264" t="s">
        <v>636</v>
      </c>
      <c r="J68" s="263" t="s">
        <v>60</v>
      </c>
      <c r="K68" s="265">
        <v>1700000</v>
      </c>
      <c r="L68" s="266">
        <f t="shared" si="1"/>
        <v>385714.93397467898</v>
      </c>
      <c r="M68" s="263" t="s">
        <v>219</v>
      </c>
      <c r="N68" s="263" t="s">
        <v>209</v>
      </c>
      <c r="O68" s="75" t="s">
        <v>285</v>
      </c>
    </row>
    <row r="69" spans="1:15" ht="138" x14ac:dyDescent="0.3">
      <c r="A69" s="448"/>
      <c r="B69" s="466"/>
      <c r="C69" s="466"/>
      <c r="D69" s="8">
        <v>66</v>
      </c>
      <c r="E69" s="8" t="s">
        <v>220</v>
      </c>
      <c r="F69" s="8" t="s">
        <v>37</v>
      </c>
      <c r="G69" s="43" t="s">
        <v>318</v>
      </c>
      <c r="H69" s="95" t="s">
        <v>193</v>
      </c>
      <c r="I69" s="264" t="s">
        <v>636</v>
      </c>
      <c r="J69" s="263" t="s">
        <v>60</v>
      </c>
      <c r="K69" s="265">
        <v>1700000</v>
      </c>
      <c r="L69" s="266">
        <f t="shared" si="1"/>
        <v>385714.93397467898</v>
      </c>
      <c r="M69" s="263" t="s">
        <v>219</v>
      </c>
      <c r="N69" s="263" t="s">
        <v>209</v>
      </c>
      <c r="O69" s="75" t="s">
        <v>284</v>
      </c>
    </row>
    <row r="70" spans="1:15" ht="138" x14ac:dyDescent="0.3">
      <c r="A70" s="448"/>
      <c r="B70" s="466"/>
      <c r="C70" s="466"/>
      <c r="D70" s="8">
        <v>67</v>
      </c>
      <c r="E70" s="8" t="s">
        <v>62</v>
      </c>
      <c r="F70" s="8" t="s">
        <v>29</v>
      </c>
      <c r="G70" s="43" t="s">
        <v>317</v>
      </c>
      <c r="H70" s="95" t="s">
        <v>193</v>
      </c>
      <c r="I70" s="264" t="s">
        <v>636</v>
      </c>
      <c r="J70" s="263" t="s">
        <v>60</v>
      </c>
      <c r="K70" s="265">
        <v>1700000</v>
      </c>
      <c r="L70" s="266">
        <f t="shared" si="1"/>
        <v>385714.93397467898</v>
      </c>
      <c r="M70" s="263" t="s">
        <v>219</v>
      </c>
      <c r="N70" s="263" t="s">
        <v>209</v>
      </c>
      <c r="O70" s="75" t="s">
        <v>342</v>
      </c>
    </row>
    <row r="71" spans="1:15" ht="138" x14ac:dyDescent="0.3">
      <c r="A71" s="448"/>
      <c r="B71" s="466"/>
      <c r="C71" s="466"/>
      <c r="D71" s="8">
        <v>68</v>
      </c>
      <c r="E71" s="8" t="s">
        <v>63</v>
      </c>
      <c r="F71" s="8" t="s">
        <v>30</v>
      </c>
      <c r="G71" s="9" t="s">
        <v>316</v>
      </c>
      <c r="H71" s="95" t="s">
        <v>193</v>
      </c>
      <c r="I71" s="264" t="s">
        <v>636</v>
      </c>
      <c r="J71" s="263" t="s">
        <v>60</v>
      </c>
      <c r="K71" s="265">
        <v>1700000</v>
      </c>
      <c r="L71" s="266">
        <f t="shared" si="1"/>
        <v>385714.93397467898</v>
      </c>
      <c r="M71" s="263" t="s">
        <v>28</v>
      </c>
      <c r="N71" s="263" t="s">
        <v>203</v>
      </c>
      <c r="O71" s="75" t="s">
        <v>286</v>
      </c>
    </row>
    <row r="72" spans="1:15" ht="138.6" thickBot="1" x14ac:dyDescent="0.35">
      <c r="A72" s="449"/>
      <c r="B72" s="467"/>
      <c r="C72" s="467"/>
      <c r="D72" s="108">
        <v>69</v>
      </c>
      <c r="E72" s="108" t="s">
        <v>64</v>
      </c>
      <c r="F72" s="108" t="s">
        <v>41</v>
      </c>
      <c r="G72" s="109" t="s">
        <v>320</v>
      </c>
      <c r="H72" s="109" t="s">
        <v>193</v>
      </c>
      <c r="I72" s="352" t="s">
        <v>636</v>
      </c>
      <c r="J72" s="353" t="s">
        <v>60</v>
      </c>
      <c r="K72" s="354">
        <v>1700000</v>
      </c>
      <c r="L72" s="355">
        <f t="shared" si="1"/>
        <v>385714.93397467898</v>
      </c>
      <c r="M72" s="353" t="s">
        <v>219</v>
      </c>
      <c r="N72" s="353" t="s">
        <v>209</v>
      </c>
      <c r="O72" s="110" t="s">
        <v>287</v>
      </c>
    </row>
    <row r="73" spans="1:15" ht="110.4" x14ac:dyDescent="0.3">
      <c r="A73" s="462" t="s">
        <v>65</v>
      </c>
      <c r="B73" s="456" t="s">
        <v>66</v>
      </c>
      <c r="C73" s="459" t="s">
        <v>625</v>
      </c>
      <c r="D73" s="111">
        <v>70</v>
      </c>
      <c r="E73" s="111" t="s">
        <v>217</v>
      </c>
      <c r="F73" s="111" t="s">
        <v>36</v>
      </c>
      <c r="G73" s="112" t="s">
        <v>348</v>
      </c>
      <c r="H73" s="356" t="s">
        <v>194</v>
      </c>
      <c r="I73" s="357" t="s">
        <v>637</v>
      </c>
      <c r="J73" s="358" t="s">
        <v>67</v>
      </c>
      <c r="K73" s="359">
        <v>4389208</v>
      </c>
      <c r="L73" s="360">
        <f t="shared" ref="L73:L102" si="2">K73/4.4074</f>
        <v>995872.39642419573</v>
      </c>
      <c r="M73" s="358" t="s">
        <v>228</v>
      </c>
      <c r="N73" s="358" t="s">
        <v>213</v>
      </c>
      <c r="O73" s="79" t="s">
        <v>349</v>
      </c>
    </row>
    <row r="74" spans="1:15" ht="110.4" x14ac:dyDescent="0.3">
      <c r="A74" s="463"/>
      <c r="B74" s="457"/>
      <c r="C74" s="460"/>
      <c r="D74" s="167">
        <v>71</v>
      </c>
      <c r="E74" s="167" t="s">
        <v>68</v>
      </c>
      <c r="F74" s="12" t="s">
        <v>139</v>
      </c>
      <c r="G74" s="11" t="s">
        <v>186</v>
      </c>
      <c r="H74" s="268" t="s">
        <v>194</v>
      </c>
      <c r="I74" s="269" t="s">
        <v>637</v>
      </c>
      <c r="J74" s="268" t="s">
        <v>67</v>
      </c>
      <c r="K74" s="273">
        <v>95331583.5</v>
      </c>
      <c r="L74" s="274">
        <f t="shared" si="2"/>
        <v>21629891.432590645</v>
      </c>
      <c r="M74" s="268" t="s">
        <v>219</v>
      </c>
      <c r="N74" s="268" t="s">
        <v>221</v>
      </c>
      <c r="O74" s="76" t="s">
        <v>292</v>
      </c>
    </row>
    <row r="75" spans="1:15" ht="110.4" x14ac:dyDescent="0.3">
      <c r="A75" s="463"/>
      <c r="B75" s="457"/>
      <c r="C75" s="460"/>
      <c r="D75" s="96">
        <v>72</v>
      </c>
      <c r="E75" s="96" t="s">
        <v>69</v>
      </c>
      <c r="F75" s="12" t="s">
        <v>139</v>
      </c>
      <c r="G75" s="11" t="s">
        <v>350</v>
      </c>
      <c r="H75" s="268" t="s">
        <v>194</v>
      </c>
      <c r="I75" s="269" t="s">
        <v>637</v>
      </c>
      <c r="J75" s="268" t="s">
        <v>67</v>
      </c>
      <c r="K75" s="273">
        <v>53550000</v>
      </c>
      <c r="L75" s="274">
        <f t="shared" si="2"/>
        <v>12150020.420202387</v>
      </c>
      <c r="M75" s="268" t="s">
        <v>28</v>
      </c>
      <c r="N75" s="268" t="s">
        <v>221</v>
      </c>
      <c r="O75" s="76" t="s">
        <v>292</v>
      </c>
    </row>
    <row r="76" spans="1:15" ht="110.4" x14ac:dyDescent="0.3">
      <c r="A76" s="463"/>
      <c r="B76" s="457"/>
      <c r="C76" s="460"/>
      <c r="D76" s="12">
        <v>73</v>
      </c>
      <c r="E76" s="12" t="s">
        <v>70</v>
      </c>
      <c r="F76" s="11" t="s">
        <v>23</v>
      </c>
      <c r="G76" s="11" t="s">
        <v>223</v>
      </c>
      <c r="H76" s="268" t="s">
        <v>194</v>
      </c>
      <c r="I76" s="269" t="s">
        <v>637</v>
      </c>
      <c r="J76" s="270" t="s">
        <v>67</v>
      </c>
      <c r="K76" s="271">
        <v>3400000</v>
      </c>
      <c r="L76" s="272">
        <f t="shared" si="2"/>
        <v>771429.86794935795</v>
      </c>
      <c r="M76" s="275" t="s">
        <v>28</v>
      </c>
      <c r="N76" s="275" t="s">
        <v>221</v>
      </c>
      <c r="O76" s="76" t="s">
        <v>288</v>
      </c>
    </row>
    <row r="77" spans="1:15" ht="110.4" x14ac:dyDescent="0.3">
      <c r="A77" s="463"/>
      <c r="B77" s="457"/>
      <c r="C77" s="460"/>
      <c r="D77" s="12">
        <v>74</v>
      </c>
      <c r="E77" s="12" t="s">
        <v>71</v>
      </c>
      <c r="F77" s="11" t="s">
        <v>23</v>
      </c>
      <c r="G77" s="268" t="s">
        <v>576</v>
      </c>
      <c r="H77" s="268" t="s">
        <v>194</v>
      </c>
      <c r="I77" s="269" t="s">
        <v>637</v>
      </c>
      <c r="J77" s="270" t="s">
        <v>67</v>
      </c>
      <c r="K77" s="271">
        <v>2975000</v>
      </c>
      <c r="L77" s="272">
        <f t="shared" si="2"/>
        <v>675001.13445568818</v>
      </c>
      <c r="M77" s="275" t="s">
        <v>28</v>
      </c>
      <c r="N77" s="275" t="s">
        <v>221</v>
      </c>
      <c r="O77" s="76" t="s">
        <v>288</v>
      </c>
    </row>
    <row r="78" spans="1:15" ht="110.4" x14ac:dyDescent="0.3">
      <c r="A78" s="463"/>
      <c r="B78" s="457"/>
      <c r="C78" s="460"/>
      <c r="D78" s="12">
        <v>75</v>
      </c>
      <c r="E78" s="12" t="s">
        <v>72</v>
      </c>
      <c r="F78" s="11" t="s">
        <v>23</v>
      </c>
      <c r="G78" s="268" t="s">
        <v>208</v>
      </c>
      <c r="H78" s="268" t="s">
        <v>194</v>
      </c>
      <c r="I78" s="269" t="s">
        <v>637</v>
      </c>
      <c r="J78" s="270" t="s">
        <v>67</v>
      </c>
      <c r="K78" s="271">
        <v>2550000</v>
      </c>
      <c r="L78" s="272">
        <f t="shared" si="2"/>
        <v>578572.40096201841</v>
      </c>
      <c r="M78" s="275" t="s">
        <v>154</v>
      </c>
      <c r="N78" s="275" t="s">
        <v>561</v>
      </c>
      <c r="O78" s="76" t="s">
        <v>288</v>
      </c>
    </row>
    <row r="79" spans="1:15" ht="165.6" x14ac:dyDescent="0.3">
      <c r="A79" s="463"/>
      <c r="B79" s="457"/>
      <c r="C79" s="460"/>
      <c r="D79" s="12">
        <v>76</v>
      </c>
      <c r="E79" s="12" t="s">
        <v>557</v>
      </c>
      <c r="F79" s="11" t="s">
        <v>40</v>
      </c>
      <c r="G79" s="268" t="s">
        <v>646</v>
      </c>
      <c r="H79" s="268" t="s">
        <v>194</v>
      </c>
      <c r="I79" s="269" t="s">
        <v>637</v>
      </c>
      <c r="J79" s="270" t="s">
        <v>67</v>
      </c>
      <c r="K79" s="271">
        <v>12068288</v>
      </c>
      <c r="L79" s="272">
        <f t="shared" si="2"/>
        <v>2738187.5935925944</v>
      </c>
      <c r="M79" s="275" t="s">
        <v>649</v>
      </c>
      <c r="N79" s="275" t="s">
        <v>203</v>
      </c>
      <c r="O79" s="76" t="s">
        <v>558</v>
      </c>
    </row>
    <row r="80" spans="1:15" ht="110.4" x14ac:dyDescent="0.3">
      <c r="A80" s="463"/>
      <c r="B80" s="457"/>
      <c r="C80" s="460"/>
      <c r="D80" s="10">
        <v>77</v>
      </c>
      <c r="E80" s="10" t="s">
        <v>449</v>
      </c>
      <c r="F80" s="11" t="s">
        <v>25</v>
      </c>
      <c r="G80" s="268" t="s">
        <v>450</v>
      </c>
      <c r="H80" s="268" t="s">
        <v>194</v>
      </c>
      <c r="I80" s="269" t="s">
        <v>637</v>
      </c>
      <c r="J80" s="270" t="s">
        <v>67</v>
      </c>
      <c r="K80" s="271">
        <v>1500000</v>
      </c>
      <c r="L80" s="272">
        <f t="shared" si="2"/>
        <v>340336.70644824614</v>
      </c>
      <c r="M80" s="275" t="s">
        <v>28</v>
      </c>
      <c r="N80" s="275" t="s">
        <v>203</v>
      </c>
      <c r="O80" s="76" t="s">
        <v>289</v>
      </c>
    </row>
    <row r="81" spans="1:15" ht="110.4" x14ac:dyDescent="0.3">
      <c r="A81" s="463"/>
      <c r="B81" s="457"/>
      <c r="C81" s="460"/>
      <c r="D81" s="65">
        <v>78</v>
      </c>
      <c r="E81" s="65" t="s">
        <v>73</v>
      </c>
      <c r="F81" s="66" t="s">
        <v>29</v>
      </c>
      <c r="G81" s="276" t="s">
        <v>457</v>
      </c>
      <c r="H81" s="268" t="s">
        <v>194</v>
      </c>
      <c r="I81" s="269" t="s">
        <v>637</v>
      </c>
      <c r="J81" s="270" t="s">
        <v>67</v>
      </c>
      <c r="K81" s="271">
        <v>18232512</v>
      </c>
      <c r="L81" s="272">
        <f t="shared" si="2"/>
        <v>4136795.3895720835</v>
      </c>
      <c r="M81" s="275" t="s">
        <v>28</v>
      </c>
      <c r="N81" s="275" t="s">
        <v>203</v>
      </c>
      <c r="O81" s="76" t="s">
        <v>345</v>
      </c>
    </row>
    <row r="82" spans="1:15" ht="110.4" x14ac:dyDescent="0.3">
      <c r="A82" s="463"/>
      <c r="B82" s="457"/>
      <c r="C82" s="460"/>
      <c r="D82" s="65">
        <v>79</v>
      </c>
      <c r="E82" s="65" t="s">
        <v>252</v>
      </c>
      <c r="F82" s="65" t="s">
        <v>41</v>
      </c>
      <c r="G82" s="276" t="s">
        <v>351</v>
      </c>
      <c r="H82" s="268" t="s">
        <v>194</v>
      </c>
      <c r="I82" s="269" t="s">
        <v>637</v>
      </c>
      <c r="J82" s="270" t="s">
        <v>67</v>
      </c>
      <c r="K82" s="271">
        <v>2500000</v>
      </c>
      <c r="L82" s="272">
        <f t="shared" si="2"/>
        <v>567227.8440804102</v>
      </c>
      <c r="M82" s="270" t="s">
        <v>222</v>
      </c>
      <c r="N82" s="270" t="s">
        <v>213</v>
      </c>
      <c r="O82" s="76" t="s">
        <v>290</v>
      </c>
    </row>
    <row r="83" spans="1:15" ht="111" thickBot="1" x14ac:dyDescent="0.35">
      <c r="A83" s="464"/>
      <c r="B83" s="458"/>
      <c r="C83" s="461"/>
      <c r="D83" s="45">
        <v>80</v>
      </c>
      <c r="E83" s="45" t="s">
        <v>74</v>
      </c>
      <c r="F83" s="45" t="s">
        <v>41</v>
      </c>
      <c r="G83" s="113" t="s">
        <v>187</v>
      </c>
      <c r="H83" s="361" t="s">
        <v>194</v>
      </c>
      <c r="I83" s="362" t="s">
        <v>637</v>
      </c>
      <c r="J83" s="361" t="s">
        <v>67</v>
      </c>
      <c r="K83" s="363">
        <v>1355893</v>
      </c>
      <c r="L83" s="364">
        <f t="shared" si="2"/>
        <v>307640.10527748783</v>
      </c>
      <c r="M83" s="361" t="s">
        <v>222</v>
      </c>
      <c r="N83" s="365" t="s">
        <v>213</v>
      </c>
      <c r="O83" s="80" t="s">
        <v>290</v>
      </c>
    </row>
    <row r="84" spans="1:15" ht="124.2" x14ac:dyDescent="0.3">
      <c r="A84" s="462" t="s">
        <v>75</v>
      </c>
      <c r="B84" s="437" t="s">
        <v>254</v>
      </c>
      <c r="C84" s="437" t="s">
        <v>564</v>
      </c>
      <c r="D84" s="168">
        <v>81</v>
      </c>
      <c r="E84" s="168" t="s">
        <v>76</v>
      </c>
      <c r="F84" s="430" t="s">
        <v>139</v>
      </c>
      <c r="G84" s="114" t="s">
        <v>336</v>
      </c>
      <c r="H84" s="356" t="s">
        <v>194</v>
      </c>
      <c r="I84" s="357" t="s">
        <v>637</v>
      </c>
      <c r="J84" s="356" t="s">
        <v>67</v>
      </c>
      <c r="K84" s="359">
        <v>4604424.5</v>
      </c>
      <c r="L84" s="366">
        <f t="shared" si="2"/>
        <v>1044703.1129464083</v>
      </c>
      <c r="M84" s="367" t="s">
        <v>19</v>
      </c>
      <c r="N84" s="367" t="s">
        <v>221</v>
      </c>
      <c r="O84" s="79" t="s">
        <v>293</v>
      </c>
    </row>
    <row r="85" spans="1:15" ht="124.2" x14ac:dyDescent="0.3">
      <c r="A85" s="463"/>
      <c r="B85" s="438"/>
      <c r="C85" s="438"/>
      <c r="D85" s="167">
        <v>82</v>
      </c>
      <c r="E85" s="167" t="s">
        <v>77</v>
      </c>
      <c r="F85" s="12" t="s">
        <v>139</v>
      </c>
      <c r="G85" s="97" t="s">
        <v>337</v>
      </c>
      <c r="H85" s="268" t="s">
        <v>194</v>
      </c>
      <c r="I85" s="269" t="s">
        <v>637</v>
      </c>
      <c r="J85" s="268" t="s">
        <v>67</v>
      </c>
      <c r="K85" s="273">
        <v>3561007</v>
      </c>
      <c r="L85" s="274">
        <f t="shared" si="2"/>
        <v>807960.92934609973</v>
      </c>
      <c r="M85" s="277" t="s">
        <v>19</v>
      </c>
      <c r="N85" s="277" t="s">
        <v>221</v>
      </c>
      <c r="O85" s="76" t="s">
        <v>293</v>
      </c>
    </row>
    <row r="86" spans="1:15" ht="124.2" x14ac:dyDescent="0.3">
      <c r="A86" s="463"/>
      <c r="B86" s="438"/>
      <c r="C86" s="438"/>
      <c r="D86" s="167">
        <v>83</v>
      </c>
      <c r="E86" s="167" t="s">
        <v>78</v>
      </c>
      <c r="F86" s="12" t="s">
        <v>139</v>
      </c>
      <c r="G86" s="97" t="s">
        <v>338</v>
      </c>
      <c r="H86" s="268" t="s">
        <v>194</v>
      </c>
      <c r="I86" s="269" t="s">
        <v>637</v>
      </c>
      <c r="J86" s="268" t="s">
        <v>67</v>
      </c>
      <c r="K86" s="273">
        <v>976505.5</v>
      </c>
      <c r="L86" s="274">
        <f t="shared" si="2"/>
        <v>221560.44379906522</v>
      </c>
      <c r="M86" s="277" t="s">
        <v>28</v>
      </c>
      <c r="N86" s="277" t="s">
        <v>221</v>
      </c>
      <c r="O86" s="76" t="s">
        <v>293</v>
      </c>
    </row>
    <row r="87" spans="1:15" ht="124.2" x14ac:dyDescent="0.3">
      <c r="A87" s="463"/>
      <c r="B87" s="439"/>
      <c r="C87" s="439"/>
      <c r="D87" s="167">
        <v>84</v>
      </c>
      <c r="E87" s="167" t="s">
        <v>79</v>
      </c>
      <c r="F87" s="12" t="s">
        <v>139</v>
      </c>
      <c r="G87" s="11" t="s">
        <v>339</v>
      </c>
      <c r="H87" s="268" t="s">
        <v>194</v>
      </c>
      <c r="I87" s="269" t="s">
        <v>637</v>
      </c>
      <c r="J87" s="268" t="s">
        <v>67</v>
      </c>
      <c r="K87" s="273">
        <v>2587323.5</v>
      </c>
      <c r="L87" s="274">
        <f t="shared" si="2"/>
        <v>587040.77233743249</v>
      </c>
      <c r="M87" s="277" t="s">
        <v>19</v>
      </c>
      <c r="N87" s="277" t="s">
        <v>221</v>
      </c>
      <c r="O87" s="76" t="s">
        <v>293</v>
      </c>
    </row>
    <row r="88" spans="1:15" ht="124.2" x14ac:dyDescent="0.3">
      <c r="A88" s="463"/>
      <c r="B88" s="439"/>
      <c r="C88" s="439"/>
      <c r="D88" s="167">
        <v>85</v>
      </c>
      <c r="E88" s="167" t="s">
        <v>80</v>
      </c>
      <c r="F88" s="12" t="s">
        <v>139</v>
      </c>
      <c r="G88" s="11" t="s">
        <v>340</v>
      </c>
      <c r="H88" s="11" t="s">
        <v>194</v>
      </c>
      <c r="I88" s="269" t="s">
        <v>637</v>
      </c>
      <c r="J88" s="268" t="s">
        <v>67</v>
      </c>
      <c r="K88" s="273">
        <v>1370506</v>
      </c>
      <c r="L88" s="274">
        <f t="shared" si="2"/>
        <v>310955.66547170666</v>
      </c>
      <c r="M88" s="277" t="s">
        <v>19</v>
      </c>
      <c r="N88" s="277" t="s">
        <v>221</v>
      </c>
      <c r="O88" s="76" t="s">
        <v>293</v>
      </c>
    </row>
    <row r="89" spans="1:15" ht="124.2" x14ac:dyDescent="0.3">
      <c r="A89" s="463"/>
      <c r="B89" s="439"/>
      <c r="C89" s="439"/>
      <c r="D89" s="167">
        <v>86</v>
      </c>
      <c r="E89" s="167" t="s">
        <v>157</v>
      </c>
      <c r="F89" s="11" t="s">
        <v>37</v>
      </c>
      <c r="G89" s="11" t="s">
        <v>485</v>
      </c>
      <c r="H89" s="11" t="s">
        <v>194</v>
      </c>
      <c r="I89" s="269" t="s">
        <v>637</v>
      </c>
      <c r="J89" s="270" t="s">
        <v>67</v>
      </c>
      <c r="K89" s="271">
        <f>7950000+1400000</f>
        <v>9350000</v>
      </c>
      <c r="L89" s="272">
        <f t="shared" si="2"/>
        <v>2121432.1368607343</v>
      </c>
      <c r="M89" s="275" t="s">
        <v>219</v>
      </c>
      <c r="N89" s="275" t="s">
        <v>561</v>
      </c>
      <c r="O89" s="76" t="s">
        <v>294</v>
      </c>
    </row>
    <row r="90" spans="1:15" ht="124.2" x14ac:dyDescent="0.3">
      <c r="A90" s="463"/>
      <c r="B90" s="439"/>
      <c r="C90" s="439"/>
      <c r="D90" s="12">
        <v>87</v>
      </c>
      <c r="E90" s="12" t="s">
        <v>81</v>
      </c>
      <c r="F90" s="11" t="s">
        <v>23</v>
      </c>
      <c r="G90" s="10" t="s">
        <v>322</v>
      </c>
      <c r="H90" s="11" t="s">
        <v>194</v>
      </c>
      <c r="I90" s="269" t="s">
        <v>637</v>
      </c>
      <c r="J90" s="268" t="s">
        <v>67</v>
      </c>
      <c r="K90" s="273">
        <v>4250000</v>
      </c>
      <c r="L90" s="274">
        <f t="shared" si="2"/>
        <v>964287.33493669739</v>
      </c>
      <c r="M90" s="275" t="s">
        <v>222</v>
      </c>
      <c r="N90" s="275" t="s">
        <v>213</v>
      </c>
      <c r="O90" s="76" t="s">
        <v>295</v>
      </c>
    </row>
    <row r="91" spans="1:15" ht="124.2" x14ac:dyDescent="0.3">
      <c r="A91" s="463"/>
      <c r="B91" s="439"/>
      <c r="C91" s="439"/>
      <c r="D91" s="10">
        <v>88</v>
      </c>
      <c r="E91" s="10" t="s">
        <v>82</v>
      </c>
      <c r="F91" s="11" t="s">
        <v>25</v>
      </c>
      <c r="G91" s="12" t="s">
        <v>400</v>
      </c>
      <c r="H91" s="11" t="s">
        <v>194</v>
      </c>
      <c r="I91" s="269" t="s">
        <v>637</v>
      </c>
      <c r="J91" s="268" t="s">
        <v>67</v>
      </c>
      <c r="K91" s="278">
        <v>16729750</v>
      </c>
      <c r="L91" s="274">
        <v>3795832.01</v>
      </c>
      <c r="M91" s="275" t="s">
        <v>28</v>
      </c>
      <c r="N91" s="275" t="s">
        <v>203</v>
      </c>
      <c r="O91" s="76" t="s">
        <v>296</v>
      </c>
    </row>
    <row r="92" spans="1:15" ht="124.8" thickBot="1" x14ac:dyDescent="0.35">
      <c r="A92" s="464"/>
      <c r="B92" s="440"/>
      <c r="C92" s="440"/>
      <c r="D92" s="45">
        <v>89</v>
      </c>
      <c r="E92" s="45" t="s">
        <v>552</v>
      </c>
      <c r="F92" s="45" t="s">
        <v>27</v>
      </c>
      <c r="G92" s="45" t="s">
        <v>401</v>
      </c>
      <c r="H92" s="45" t="s">
        <v>194</v>
      </c>
      <c r="I92" s="362" t="s">
        <v>637</v>
      </c>
      <c r="J92" s="361" t="s">
        <v>67</v>
      </c>
      <c r="K92" s="368">
        <v>1125000</v>
      </c>
      <c r="L92" s="369">
        <f t="shared" si="2"/>
        <v>255252.52983618461</v>
      </c>
      <c r="M92" s="370" t="s">
        <v>19</v>
      </c>
      <c r="N92" s="370" t="s">
        <v>221</v>
      </c>
      <c r="O92" s="80" t="s">
        <v>297</v>
      </c>
    </row>
    <row r="93" spans="1:15" ht="110.4" x14ac:dyDescent="0.3">
      <c r="A93" s="482" t="s">
        <v>83</v>
      </c>
      <c r="B93" s="478" t="s">
        <v>255</v>
      </c>
      <c r="C93" s="478" t="s">
        <v>565</v>
      </c>
      <c r="D93" s="116">
        <v>90</v>
      </c>
      <c r="E93" s="116" t="s">
        <v>84</v>
      </c>
      <c r="F93" s="116" t="s">
        <v>17</v>
      </c>
      <c r="G93" s="115" t="s">
        <v>354</v>
      </c>
      <c r="H93" s="371" t="s">
        <v>412</v>
      </c>
      <c r="I93" s="372" t="s">
        <v>638</v>
      </c>
      <c r="J93" s="373" t="s">
        <v>85</v>
      </c>
      <c r="K93" s="374">
        <v>850998</v>
      </c>
      <c r="L93" s="375">
        <f t="shared" si="2"/>
        <v>193083.90434269636</v>
      </c>
      <c r="M93" s="373" t="s">
        <v>219</v>
      </c>
      <c r="N93" s="373" t="s">
        <v>207</v>
      </c>
      <c r="O93" s="117" t="s">
        <v>298</v>
      </c>
    </row>
    <row r="94" spans="1:15" ht="96.6" x14ac:dyDescent="0.3">
      <c r="A94" s="483"/>
      <c r="B94" s="479"/>
      <c r="C94" s="479"/>
      <c r="D94" s="67">
        <v>91</v>
      </c>
      <c r="E94" s="67" t="s">
        <v>86</v>
      </c>
      <c r="F94" s="67" t="s">
        <v>21</v>
      </c>
      <c r="G94" s="62" t="s">
        <v>357</v>
      </c>
      <c r="H94" s="279" t="s">
        <v>404</v>
      </c>
      <c r="I94" s="280" t="s">
        <v>638</v>
      </c>
      <c r="J94" s="281" t="s">
        <v>85</v>
      </c>
      <c r="K94" s="282">
        <v>703142</v>
      </c>
      <c r="L94" s="283">
        <f t="shared" si="2"/>
        <v>159536.68829695511</v>
      </c>
      <c r="M94" s="281" t="s">
        <v>219</v>
      </c>
      <c r="N94" s="281" t="s">
        <v>207</v>
      </c>
      <c r="O94" s="102" t="s">
        <v>410</v>
      </c>
    </row>
    <row r="95" spans="1:15" ht="110.4" x14ac:dyDescent="0.3">
      <c r="A95" s="483"/>
      <c r="B95" s="479"/>
      <c r="C95" s="479"/>
      <c r="D95" s="145">
        <v>92</v>
      </c>
      <c r="E95" s="145" t="s">
        <v>542</v>
      </c>
      <c r="F95" s="13" t="s">
        <v>36</v>
      </c>
      <c r="G95" s="62" t="s">
        <v>357</v>
      </c>
      <c r="H95" s="279" t="s">
        <v>404</v>
      </c>
      <c r="I95" s="280" t="s">
        <v>638</v>
      </c>
      <c r="J95" s="281" t="s">
        <v>85</v>
      </c>
      <c r="K95" s="284">
        <v>1500000</v>
      </c>
      <c r="L95" s="283">
        <f t="shared" si="2"/>
        <v>340336.70644824614</v>
      </c>
      <c r="M95" s="281" t="s">
        <v>219</v>
      </c>
      <c r="N95" s="281" t="s">
        <v>207</v>
      </c>
      <c r="O95" s="102" t="s">
        <v>299</v>
      </c>
    </row>
    <row r="96" spans="1:15" ht="110.4" x14ac:dyDescent="0.3">
      <c r="A96" s="483"/>
      <c r="B96" s="479"/>
      <c r="C96" s="479"/>
      <c r="D96" s="145">
        <v>93</v>
      </c>
      <c r="E96" s="145" t="s">
        <v>250</v>
      </c>
      <c r="F96" s="13" t="s">
        <v>36</v>
      </c>
      <c r="G96" s="62" t="s">
        <v>354</v>
      </c>
      <c r="H96" s="279" t="s">
        <v>412</v>
      </c>
      <c r="I96" s="280" t="s">
        <v>638</v>
      </c>
      <c r="J96" s="281" t="s">
        <v>85</v>
      </c>
      <c r="K96" s="284">
        <v>2000000</v>
      </c>
      <c r="L96" s="283">
        <f t="shared" si="2"/>
        <v>453782.27526432817</v>
      </c>
      <c r="M96" s="281" t="s">
        <v>219</v>
      </c>
      <c r="N96" s="281" t="s">
        <v>207</v>
      </c>
      <c r="O96" s="102" t="s">
        <v>299</v>
      </c>
    </row>
    <row r="97" spans="1:15" ht="124.2" x14ac:dyDescent="0.3">
      <c r="A97" s="483"/>
      <c r="B97" s="479"/>
      <c r="C97" s="479"/>
      <c r="D97" s="145">
        <v>94</v>
      </c>
      <c r="E97" s="145" t="s">
        <v>218</v>
      </c>
      <c r="F97" s="13" t="s">
        <v>36</v>
      </c>
      <c r="G97" s="13" t="s">
        <v>356</v>
      </c>
      <c r="H97" s="285" t="s">
        <v>405</v>
      </c>
      <c r="I97" s="280" t="s">
        <v>638</v>
      </c>
      <c r="J97" s="281" t="s">
        <v>85</v>
      </c>
      <c r="K97" s="284">
        <v>1000000</v>
      </c>
      <c r="L97" s="283">
        <f t="shared" si="2"/>
        <v>226891.13763216409</v>
      </c>
      <c r="M97" s="281" t="s">
        <v>28</v>
      </c>
      <c r="N97" s="281" t="s">
        <v>206</v>
      </c>
      <c r="O97" s="102" t="s">
        <v>411</v>
      </c>
    </row>
    <row r="98" spans="1:15" ht="165.6" x14ac:dyDescent="0.3">
      <c r="A98" s="483"/>
      <c r="B98" s="480"/>
      <c r="C98" s="480"/>
      <c r="D98" s="425">
        <v>95</v>
      </c>
      <c r="E98" s="425" t="s">
        <v>87</v>
      </c>
      <c r="F98" s="285" t="s">
        <v>37</v>
      </c>
      <c r="G98" s="286" t="s">
        <v>421</v>
      </c>
      <c r="H98" s="279" t="s">
        <v>412</v>
      </c>
      <c r="I98" s="280" t="s">
        <v>638</v>
      </c>
      <c r="J98" s="71" t="s">
        <v>85</v>
      </c>
      <c r="K98" s="98">
        <v>1530000</v>
      </c>
      <c r="L98" s="49">
        <f t="shared" si="2"/>
        <v>347143.44057721103</v>
      </c>
      <c r="M98" s="71" t="s">
        <v>219</v>
      </c>
      <c r="N98" s="71" t="s">
        <v>207</v>
      </c>
      <c r="O98" s="102" t="s">
        <v>300</v>
      </c>
    </row>
    <row r="99" spans="1:15" ht="96.6" x14ac:dyDescent="0.3">
      <c r="A99" s="483"/>
      <c r="B99" s="480"/>
      <c r="C99" s="480"/>
      <c r="D99" s="425">
        <v>96</v>
      </c>
      <c r="E99" s="425" t="s">
        <v>248</v>
      </c>
      <c r="F99" s="285" t="s">
        <v>37</v>
      </c>
      <c r="G99" s="286" t="s">
        <v>357</v>
      </c>
      <c r="H99" s="279" t="s">
        <v>404</v>
      </c>
      <c r="I99" s="280" t="s">
        <v>638</v>
      </c>
      <c r="J99" s="71" t="s">
        <v>85</v>
      </c>
      <c r="K99" s="98">
        <v>2295000</v>
      </c>
      <c r="L99" s="49">
        <f t="shared" si="2"/>
        <v>520715.16086581658</v>
      </c>
      <c r="M99" s="71" t="s">
        <v>219</v>
      </c>
      <c r="N99" s="71" t="s">
        <v>207</v>
      </c>
      <c r="O99" s="102" t="s">
        <v>413</v>
      </c>
    </row>
    <row r="100" spans="1:15" ht="124.2" x14ac:dyDescent="0.3">
      <c r="A100" s="483"/>
      <c r="B100" s="480"/>
      <c r="C100" s="480"/>
      <c r="D100" s="425">
        <v>97</v>
      </c>
      <c r="E100" s="425" t="s">
        <v>88</v>
      </c>
      <c r="F100" s="285" t="s">
        <v>23</v>
      </c>
      <c r="G100" s="285" t="s">
        <v>356</v>
      </c>
      <c r="H100" s="285" t="s">
        <v>405</v>
      </c>
      <c r="I100" s="280" t="s">
        <v>638</v>
      </c>
      <c r="J100" s="71" t="s">
        <v>85</v>
      </c>
      <c r="K100" s="98">
        <f>510000*0.9</f>
        <v>459000</v>
      </c>
      <c r="L100" s="49">
        <f t="shared" si="2"/>
        <v>104143.03217316332</v>
      </c>
      <c r="M100" s="71" t="s">
        <v>28</v>
      </c>
      <c r="N100" s="71" t="s">
        <v>206</v>
      </c>
      <c r="O100" s="102" t="s">
        <v>414</v>
      </c>
    </row>
    <row r="101" spans="1:15" ht="110.4" x14ac:dyDescent="0.3">
      <c r="A101" s="483"/>
      <c r="B101" s="480"/>
      <c r="C101" s="480"/>
      <c r="D101" s="425">
        <v>98</v>
      </c>
      <c r="E101" s="425" t="s">
        <v>89</v>
      </c>
      <c r="F101" s="285" t="s">
        <v>23</v>
      </c>
      <c r="G101" s="285" t="s">
        <v>355</v>
      </c>
      <c r="H101" s="285" t="s">
        <v>406</v>
      </c>
      <c r="I101" s="280" t="s">
        <v>638</v>
      </c>
      <c r="J101" s="71" t="s">
        <v>85</v>
      </c>
      <c r="K101" s="98">
        <f>163200*0.9</f>
        <v>146880</v>
      </c>
      <c r="L101" s="49">
        <f t="shared" si="2"/>
        <v>33325.770295412258</v>
      </c>
      <c r="M101" s="71" t="s">
        <v>219</v>
      </c>
      <c r="N101" s="71" t="s">
        <v>207</v>
      </c>
      <c r="O101" s="102" t="s">
        <v>414</v>
      </c>
    </row>
    <row r="102" spans="1:15" ht="96.6" x14ac:dyDescent="0.3">
      <c r="A102" s="483"/>
      <c r="B102" s="480"/>
      <c r="C102" s="480"/>
      <c r="D102" s="425">
        <v>99</v>
      </c>
      <c r="E102" s="425" t="s">
        <v>224</v>
      </c>
      <c r="F102" s="285" t="s">
        <v>23</v>
      </c>
      <c r="G102" s="286" t="s">
        <v>357</v>
      </c>
      <c r="H102" s="279" t="s">
        <v>404</v>
      </c>
      <c r="I102" s="280" t="s">
        <v>638</v>
      </c>
      <c r="J102" s="71" t="s">
        <v>85</v>
      </c>
      <c r="K102" s="98">
        <f>1020000*0.9</f>
        <v>918000</v>
      </c>
      <c r="L102" s="49">
        <f t="shared" si="2"/>
        <v>208286.06434632663</v>
      </c>
      <c r="M102" s="71" t="s">
        <v>219</v>
      </c>
      <c r="N102" s="71" t="s">
        <v>207</v>
      </c>
      <c r="O102" s="102" t="s">
        <v>414</v>
      </c>
    </row>
    <row r="103" spans="1:15" ht="165.6" x14ac:dyDescent="0.3">
      <c r="A103" s="483"/>
      <c r="B103" s="480"/>
      <c r="C103" s="480"/>
      <c r="D103" s="287">
        <v>100</v>
      </c>
      <c r="E103" s="287" t="s">
        <v>447</v>
      </c>
      <c r="F103" s="285" t="s">
        <v>38</v>
      </c>
      <c r="G103" s="285" t="s">
        <v>421</v>
      </c>
      <c r="H103" s="279" t="s">
        <v>412</v>
      </c>
      <c r="I103" s="280" t="s">
        <v>638</v>
      </c>
      <c r="J103" s="67" t="s">
        <v>85</v>
      </c>
      <c r="K103" s="98">
        <v>1450440</v>
      </c>
      <c r="L103" s="49">
        <f t="shared" ref="L103:L131" si="3">K103/4.4074</f>
        <v>329091.98166719609</v>
      </c>
      <c r="M103" s="71" t="s">
        <v>228</v>
      </c>
      <c r="N103" s="71" t="s">
        <v>207</v>
      </c>
      <c r="O103" s="102" t="s">
        <v>301</v>
      </c>
    </row>
    <row r="104" spans="1:15" ht="110.4" x14ac:dyDescent="0.3">
      <c r="A104" s="483"/>
      <c r="B104" s="480"/>
      <c r="C104" s="480"/>
      <c r="D104" s="287">
        <v>101</v>
      </c>
      <c r="E104" s="287" t="s">
        <v>582</v>
      </c>
      <c r="F104" s="285" t="s">
        <v>40</v>
      </c>
      <c r="G104" s="286" t="s">
        <v>354</v>
      </c>
      <c r="H104" s="279" t="s">
        <v>412</v>
      </c>
      <c r="I104" s="280" t="s">
        <v>638</v>
      </c>
      <c r="J104" s="281" t="s">
        <v>85</v>
      </c>
      <c r="K104" s="288">
        <f>1168484+249003</f>
        <v>1417487</v>
      </c>
      <c r="L104" s="283">
        <f t="shared" si="3"/>
        <v>321615.2380088034</v>
      </c>
      <c r="M104" s="281" t="s">
        <v>228</v>
      </c>
      <c r="N104" s="71" t="s">
        <v>207</v>
      </c>
      <c r="O104" s="102" t="s">
        <v>416</v>
      </c>
    </row>
    <row r="105" spans="1:15" ht="110.4" x14ac:dyDescent="0.3">
      <c r="A105" s="483"/>
      <c r="B105" s="480"/>
      <c r="C105" s="480"/>
      <c r="D105" s="287">
        <v>102</v>
      </c>
      <c r="E105" s="287" t="s">
        <v>161</v>
      </c>
      <c r="F105" s="285" t="s">
        <v>40</v>
      </c>
      <c r="G105" s="285" t="s">
        <v>355</v>
      </c>
      <c r="H105" s="285" t="s">
        <v>406</v>
      </c>
      <c r="I105" s="280" t="s">
        <v>638</v>
      </c>
      <c r="J105" s="281" t="s">
        <v>85</v>
      </c>
      <c r="K105" s="288">
        <v>1445000</v>
      </c>
      <c r="L105" s="283">
        <f t="shared" si="3"/>
        <v>327857.69387847709</v>
      </c>
      <c r="M105" s="281" t="s">
        <v>228</v>
      </c>
      <c r="N105" s="71" t="s">
        <v>207</v>
      </c>
      <c r="O105" s="102" t="s">
        <v>415</v>
      </c>
    </row>
    <row r="106" spans="1:15" ht="110.4" x14ac:dyDescent="0.3">
      <c r="A106" s="483"/>
      <c r="B106" s="480"/>
      <c r="C106" s="480"/>
      <c r="D106" s="425">
        <v>103</v>
      </c>
      <c r="E106" s="425" t="s">
        <v>90</v>
      </c>
      <c r="F106" s="285" t="s">
        <v>25</v>
      </c>
      <c r="G106" s="286" t="s">
        <v>354</v>
      </c>
      <c r="H106" s="279" t="s">
        <v>412</v>
      </c>
      <c r="I106" s="280" t="s">
        <v>638</v>
      </c>
      <c r="J106" s="281" t="s">
        <v>85</v>
      </c>
      <c r="K106" s="288">
        <v>2700000</v>
      </c>
      <c r="L106" s="283">
        <f t="shared" si="3"/>
        <v>612606.07160684303</v>
      </c>
      <c r="M106" s="281" t="s">
        <v>219</v>
      </c>
      <c r="N106" s="71" t="s">
        <v>207</v>
      </c>
      <c r="O106" s="102" t="s">
        <v>302</v>
      </c>
    </row>
    <row r="107" spans="1:15" ht="110.4" x14ac:dyDescent="0.3">
      <c r="A107" s="483"/>
      <c r="B107" s="480"/>
      <c r="C107" s="480"/>
      <c r="D107" s="67">
        <v>104</v>
      </c>
      <c r="E107" s="67" t="s">
        <v>231</v>
      </c>
      <c r="F107" s="13" t="s">
        <v>29</v>
      </c>
      <c r="G107" s="62" t="s">
        <v>354</v>
      </c>
      <c r="H107" s="279" t="s">
        <v>412</v>
      </c>
      <c r="I107" s="280" t="s">
        <v>638</v>
      </c>
      <c r="J107" s="281" t="s">
        <v>85</v>
      </c>
      <c r="K107" s="288">
        <v>713822</v>
      </c>
      <c r="L107" s="283">
        <f t="shared" si="3"/>
        <v>161959.88564686663</v>
      </c>
      <c r="M107" s="281" t="s">
        <v>219</v>
      </c>
      <c r="N107" s="71" t="s">
        <v>207</v>
      </c>
      <c r="O107" s="102" t="s">
        <v>346</v>
      </c>
    </row>
    <row r="108" spans="1:15" ht="165.6" x14ac:dyDescent="0.3">
      <c r="A108" s="483"/>
      <c r="B108" s="480"/>
      <c r="C108" s="480"/>
      <c r="D108" s="67">
        <v>105</v>
      </c>
      <c r="E108" s="67" t="s">
        <v>212</v>
      </c>
      <c r="F108" s="13" t="s">
        <v>30</v>
      </c>
      <c r="G108" s="62" t="s">
        <v>421</v>
      </c>
      <c r="H108" s="279" t="s">
        <v>412</v>
      </c>
      <c r="I108" s="280" t="s">
        <v>638</v>
      </c>
      <c r="J108" s="281" t="s">
        <v>85</v>
      </c>
      <c r="K108" s="288">
        <v>3825000</v>
      </c>
      <c r="L108" s="283">
        <f t="shared" si="3"/>
        <v>867858.60144302761</v>
      </c>
      <c r="M108" s="281" t="s">
        <v>219</v>
      </c>
      <c r="N108" s="71" t="s">
        <v>207</v>
      </c>
      <c r="O108" s="102" t="s">
        <v>303</v>
      </c>
    </row>
    <row r="109" spans="1:15" ht="110.4" x14ac:dyDescent="0.3">
      <c r="A109" s="483"/>
      <c r="B109" s="480"/>
      <c r="C109" s="480"/>
      <c r="D109" s="67">
        <v>106</v>
      </c>
      <c r="E109" s="67" t="s">
        <v>91</v>
      </c>
      <c r="F109" s="13" t="s">
        <v>41</v>
      </c>
      <c r="G109" s="62" t="s">
        <v>354</v>
      </c>
      <c r="H109" s="279" t="s">
        <v>412</v>
      </c>
      <c r="I109" s="280" t="s">
        <v>638</v>
      </c>
      <c r="J109" s="281" t="s">
        <v>85</v>
      </c>
      <c r="K109" s="289">
        <v>416888.39999999997</v>
      </c>
      <c r="L109" s="283">
        <f t="shared" si="3"/>
        <v>94588.28334165267</v>
      </c>
      <c r="M109" s="281" t="s">
        <v>219</v>
      </c>
      <c r="N109" s="71" t="s">
        <v>207</v>
      </c>
      <c r="O109" s="102" t="s">
        <v>304</v>
      </c>
    </row>
    <row r="110" spans="1:15" ht="124.8" thickBot="1" x14ac:dyDescent="0.35">
      <c r="A110" s="484"/>
      <c r="B110" s="481"/>
      <c r="C110" s="481"/>
      <c r="D110" s="146">
        <v>107</v>
      </c>
      <c r="E110" s="146" t="s">
        <v>92</v>
      </c>
      <c r="F110" s="47" t="s">
        <v>41</v>
      </c>
      <c r="G110" s="47" t="s">
        <v>356</v>
      </c>
      <c r="H110" s="376" t="s">
        <v>405</v>
      </c>
      <c r="I110" s="377" t="s">
        <v>638</v>
      </c>
      <c r="J110" s="378" t="s">
        <v>85</v>
      </c>
      <c r="K110" s="379">
        <v>455867.5</v>
      </c>
      <c r="L110" s="380">
        <f t="shared" si="3"/>
        <v>103432.29568453056</v>
      </c>
      <c r="M110" s="381" t="s">
        <v>19</v>
      </c>
      <c r="N110" s="118" t="s">
        <v>206</v>
      </c>
      <c r="O110" s="82" t="s">
        <v>417</v>
      </c>
    </row>
    <row r="111" spans="1:15" ht="179.4" x14ac:dyDescent="0.3">
      <c r="A111" s="468" t="s">
        <v>93</v>
      </c>
      <c r="B111" s="471" t="s">
        <v>256</v>
      </c>
      <c r="C111" s="471" t="s">
        <v>566</v>
      </c>
      <c r="D111" s="119">
        <v>108</v>
      </c>
      <c r="E111" s="119" t="s">
        <v>94</v>
      </c>
      <c r="F111" s="120" t="s">
        <v>21</v>
      </c>
      <c r="G111" s="119" t="s">
        <v>358</v>
      </c>
      <c r="H111" s="382" t="s">
        <v>407</v>
      </c>
      <c r="I111" s="383" t="s">
        <v>639</v>
      </c>
      <c r="J111" s="384" t="s">
        <v>85</v>
      </c>
      <c r="K111" s="385">
        <v>312800</v>
      </c>
      <c r="L111" s="386">
        <f t="shared" si="3"/>
        <v>70971.547851340933</v>
      </c>
      <c r="M111" s="384" t="s">
        <v>219</v>
      </c>
      <c r="N111" s="384" t="s">
        <v>209</v>
      </c>
      <c r="O111" s="121" t="s">
        <v>503</v>
      </c>
    </row>
    <row r="112" spans="1:15" ht="124.2" x14ac:dyDescent="0.3">
      <c r="A112" s="469"/>
      <c r="B112" s="472"/>
      <c r="C112" s="472"/>
      <c r="D112" s="88">
        <v>109</v>
      </c>
      <c r="E112" s="88" t="s">
        <v>310</v>
      </c>
      <c r="F112" s="52" t="s">
        <v>21</v>
      </c>
      <c r="G112" s="52" t="s">
        <v>359</v>
      </c>
      <c r="H112" s="294" t="s">
        <v>408</v>
      </c>
      <c r="I112" s="291" t="s">
        <v>639</v>
      </c>
      <c r="J112" s="292" t="s">
        <v>85</v>
      </c>
      <c r="K112" s="295">
        <f>782000*60%</f>
        <v>469200</v>
      </c>
      <c r="L112" s="293">
        <f t="shared" si="3"/>
        <v>106457.32177701138</v>
      </c>
      <c r="M112" s="292" t="s">
        <v>608</v>
      </c>
      <c r="N112" s="292" t="s">
        <v>202</v>
      </c>
      <c r="O112" s="77" t="s">
        <v>496</v>
      </c>
    </row>
    <row r="113" spans="1:15" ht="124.2" x14ac:dyDescent="0.3">
      <c r="A113" s="469"/>
      <c r="B113" s="473"/>
      <c r="C113" s="473"/>
      <c r="D113" s="86">
        <v>110</v>
      </c>
      <c r="E113" s="86" t="s">
        <v>225</v>
      </c>
      <c r="F113" s="52" t="s">
        <v>23</v>
      </c>
      <c r="G113" s="52" t="s">
        <v>359</v>
      </c>
      <c r="H113" s="294" t="s">
        <v>408</v>
      </c>
      <c r="I113" s="291" t="s">
        <v>639</v>
      </c>
      <c r="J113" s="292" t="s">
        <v>85</v>
      </c>
      <c r="K113" s="295">
        <f>1955000*0.92</f>
        <v>1798600</v>
      </c>
      <c r="L113" s="293">
        <f t="shared" si="3"/>
        <v>408086.40014521033</v>
      </c>
      <c r="M113" s="292" t="s">
        <v>28</v>
      </c>
      <c r="N113" s="292" t="s">
        <v>202</v>
      </c>
      <c r="O113" s="77" t="s">
        <v>497</v>
      </c>
    </row>
    <row r="114" spans="1:15" ht="179.4" x14ac:dyDescent="0.3">
      <c r="A114" s="469"/>
      <c r="B114" s="473"/>
      <c r="C114" s="473"/>
      <c r="D114" s="86">
        <v>111</v>
      </c>
      <c r="E114" s="86" t="s">
        <v>95</v>
      </c>
      <c r="F114" s="52" t="s">
        <v>23</v>
      </c>
      <c r="G114" s="86" t="s">
        <v>358</v>
      </c>
      <c r="H114" s="290" t="s">
        <v>407</v>
      </c>
      <c r="I114" s="291" t="s">
        <v>639</v>
      </c>
      <c r="J114" s="292" t="s">
        <v>85</v>
      </c>
      <c r="K114" s="295">
        <f>850000*0.92</f>
        <v>782000</v>
      </c>
      <c r="L114" s="293">
        <f t="shared" si="3"/>
        <v>177428.86962835232</v>
      </c>
      <c r="M114" s="292" t="s">
        <v>219</v>
      </c>
      <c r="N114" s="292" t="s">
        <v>209</v>
      </c>
      <c r="O114" s="77" t="s">
        <v>504</v>
      </c>
    </row>
    <row r="115" spans="1:15" ht="179.4" x14ac:dyDescent="0.3">
      <c r="A115" s="469"/>
      <c r="B115" s="473"/>
      <c r="C115" s="473"/>
      <c r="D115" s="86">
        <v>112</v>
      </c>
      <c r="E115" s="86" t="s">
        <v>96</v>
      </c>
      <c r="F115" s="52" t="s">
        <v>23</v>
      </c>
      <c r="G115" s="86" t="s">
        <v>358</v>
      </c>
      <c r="H115" s="290" t="s">
        <v>407</v>
      </c>
      <c r="I115" s="291" t="s">
        <v>639</v>
      </c>
      <c r="J115" s="292" t="s">
        <v>85</v>
      </c>
      <c r="K115" s="295">
        <v>168912</v>
      </c>
      <c r="L115" s="293">
        <f t="shared" si="3"/>
        <v>38324.635839724098</v>
      </c>
      <c r="M115" s="292" t="s">
        <v>219</v>
      </c>
      <c r="N115" s="292" t="s">
        <v>209</v>
      </c>
      <c r="O115" s="77" t="s">
        <v>504</v>
      </c>
    </row>
    <row r="116" spans="1:15" ht="124.2" x14ac:dyDescent="0.3">
      <c r="A116" s="469"/>
      <c r="B116" s="473"/>
      <c r="C116" s="473"/>
      <c r="D116" s="86">
        <v>113</v>
      </c>
      <c r="E116" s="86" t="s">
        <v>326</v>
      </c>
      <c r="F116" s="52" t="s">
        <v>23</v>
      </c>
      <c r="G116" s="52" t="s">
        <v>359</v>
      </c>
      <c r="H116" s="294" t="s">
        <v>408</v>
      </c>
      <c r="I116" s="291" t="s">
        <v>639</v>
      </c>
      <c r="J116" s="292" t="s">
        <v>85</v>
      </c>
      <c r="K116" s="295">
        <v>253368</v>
      </c>
      <c r="L116" s="293">
        <f t="shared" si="3"/>
        <v>57486.953759586147</v>
      </c>
      <c r="M116" s="292" t="s">
        <v>28</v>
      </c>
      <c r="N116" s="292" t="s">
        <v>202</v>
      </c>
      <c r="O116" s="77" t="s">
        <v>497</v>
      </c>
    </row>
    <row r="117" spans="1:15" ht="124.2" x14ac:dyDescent="0.3">
      <c r="A117" s="469"/>
      <c r="B117" s="473"/>
      <c r="C117" s="473"/>
      <c r="D117" s="14">
        <v>114</v>
      </c>
      <c r="E117" s="14" t="s">
        <v>495</v>
      </c>
      <c r="F117" s="52" t="s">
        <v>38</v>
      </c>
      <c r="G117" s="52" t="s">
        <v>359</v>
      </c>
      <c r="H117" s="294" t="s">
        <v>408</v>
      </c>
      <c r="I117" s="291" t="s">
        <v>639</v>
      </c>
      <c r="J117" s="292" t="s">
        <v>85</v>
      </c>
      <c r="K117" s="295">
        <v>838929.6</v>
      </c>
      <c r="L117" s="293">
        <f t="shared" si="3"/>
        <v>190345.69133729636</v>
      </c>
      <c r="M117" s="292" t="s">
        <v>28</v>
      </c>
      <c r="N117" s="292" t="s">
        <v>202</v>
      </c>
      <c r="O117" s="77" t="s">
        <v>498</v>
      </c>
    </row>
    <row r="118" spans="1:15" ht="179.4" x14ac:dyDescent="0.3">
      <c r="A118" s="469"/>
      <c r="B118" s="473"/>
      <c r="C118" s="473"/>
      <c r="D118" s="14">
        <v>115</v>
      </c>
      <c r="E118" s="14" t="s">
        <v>229</v>
      </c>
      <c r="F118" s="52" t="s">
        <v>38</v>
      </c>
      <c r="G118" s="86" t="s">
        <v>358</v>
      </c>
      <c r="H118" s="294" t="s">
        <v>407</v>
      </c>
      <c r="I118" s="291" t="s">
        <v>639</v>
      </c>
      <c r="J118" s="292" t="s">
        <v>85</v>
      </c>
      <c r="K118" s="295">
        <v>559286.4</v>
      </c>
      <c r="L118" s="293">
        <f t="shared" si="3"/>
        <v>126897.12755819758</v>
      </c>
      <c r="M118" s="292" t="s">
        <v>219</v>
      </c>
      <c r="N118" s="292" t="s">
        <v>201</v>
      </c>
      <c r="O118" s="77" t="s">
        <v>505</v>
      </c>
    </row>
    <row r="119" spans="1:15" ht="124.2" x14ac:dyDescent="0.3">
      <c r="A119" s="469"/>
      <c r="B119" s="473"/>
      <c r="C119" s="473"/>
      <c r="D119" s="14">
        <v>116</v>
      </c>
      <c r="E119" s="14" t="s">
        <v>230</v>
      </c>
      <c r="F119" s="52" t="s">
        <v>40</v>
      </c>
      <c r="G119" s="52" t="s">
        <v>359</v>
      </c>
      <c r="H119" s="294" t="s">
        <v>408</v>
      </c>
      <c r="I119" s="291" t="s">
        <v>639</v>
      </c>
      <c r="J119" s="292" t="s">
        <v>85</v>
      </c>
      <c r="K119" s="296">
        <v>600000</v>
      </c>
      <c r="L119" s="293">
        <f t="shared" si="3"/>
        <v>136134.68257929845</v>
      </c>
      <c r="M119" s="292" t="s">
        <v>584</v>
      </c>
      <c r="N119" s="292" t="s">
        <v>202</v>
      </c>
      <c r="O119" s="77" t="s">
        <v>499</v>
      </c>
    </row>
    <row r="120" spans="1:15" ht="179.4" x14ac:dyDescent="0.3">
      <c r="A120" s="469"/>
      <c r="B120" s="473"/>
      <c r="C120" s="473"/>
      <c r="D120" s="14">
        <v>117</v>
      </c>
      <c r="E120" s="14" t="s">
        <v>97</v>
      </c>
      <c r="F120" s="52" t="s">
        <v>40</v>
      </c>
      <c r="G120" s="86" t="s">
        <v>358</v>
      </c>
      <c r="H120" s="290" t="s">
        <v>407</v>
      </c>
      <c r="I120" s="291" t="s">
        <v>639</v>
      </c>
      <c r="J120" s="292" t="s">
        <v>85</v>
      </c>
      <c r="K120" s="296">
        <v>391340</v>
      </c>
      <c r="L120" s="293">
        <f t="shared" si="3"/>
        <v>88791.577800971092</v>
      </c>
      <c r="M120" s="292" t="s">
        <v>584</v>
      </c>
      <c r="N120" s="292" t="s">
        <v>209</v>
      </c>
      <c r="O120" s="77" t="s">
        <v>506</v>
      </c>
    </row>
    <row r="121" spans="1:15" ht="179.4" x14ac:dyDescent="0.3">
      <c r="A121" s="469"/>
      <c r="B121" s="473"/>
      <c r="C121" s="473"/>
      <c r="D121" s="14">
        <v>118</v>
      </c>
      <c r="E121" s="14" t="s">
        <v>210</v>
      </c>
      <c r="F121" s="52" t="s">
        <v>29</v>
      </c>
      <c r="G121" s="86" t="s">
        <v>358</v>
      </c>
      <c r="H121" s="290" t="s">
        <v>407</v>
      </c>
      <c r="I121" s="291" t="s">
        <v>639</v>
      </c>
      <c r="J121" s="292" t="s">
        <v>85</v>
      </c>
      <c r="K121" s="297">
        <v>1579665.6</v>
      </c>
      <c r="L121" s="293">
        <f t="shared" si="3"/>
        <v>358412.12506239506</v>
      </c>
      <c r="M121" s="292" t="s">
        <v>219</v>
      </c>
      <c r="N121" s="292" t="s">
        <v>209</v>
      </c>
      <c r="O121" s="77" t="s">
        <v>507</v>
      </c>
    </row>
    <row r="122" spans="1:15" ht="124.2" x14ac:dyDescent="0.3">
      <c r="A122" s="469"/>
      <c r="B122" s="473"/>
      <c r="C122" s="473"/>
      <c r="D122" s="14">
        <v>119</v>
      </c>
      <c r="E122" s="14" t="s">
        <v>232</v>
      </c>
      <c r="F122" s="52" t="s">
        <v>29</v>
      </c>
      <c r="G122" s="52" t="s">
        <v>359</v>
      </c>
      <c r="H122" s="294" t="s">
        <v>408</v>
      </c>
      <c r="I122" s="291" t="s">
        <v>639</v>
      </c>
      <c r="J122" s="292" t="s">
        <v>85</v>
      </c>
      <c r="K122" s="297">
        <v>2369498.4</v>
      </c>
      <c r="L122" s="293">
        <f t="shared" si="3"/>
        <v>537618.18759359256</v>
      </c>
      <c r="M122" s="292" t="s">
        <v>28</v>
      </c>
      <c r="N122" s="292" t="s">
        <v>202</v>
      </c>
      <c r="O122" s="77" t="s">
        <v>500</v>
      </c>
    </row>
    <row r="123" spans="1:15" ht="124.2" x14ac:dyDescent="0.3">
      <c r="A123" s="469"/>
      <c r="B123" s="473"/>
      <c r="C123" s="473"/>
      <c r="D123" s="14">
        <v>120</v>
      </c>
      <c r="E123" s="14" t="s">
        <v>541</v>
      </c>
      <c r="F123" s="52" t="s">
        <v>30</v>
      </c>
      <c r="G123" s="52" t="s">
        <v>359</v>
      </c>
      <c r="H123" s="294" t="s">
        <v>408</v>
      </c>
      <c r="I123" s="291" t="s">
        <v>639</v>
      </c>
      <c r="J123" s="298" t="s">
        <v>85</v>
      </c>
      <c r="K123" s="295">
        <v>1200000</v>
      </c>
      <c r="L123" s="293">
        <f t="shared" si="3"/>
        <v>272269.36515859689</v>
      </c>
      <c r="M123" s="298" t="s">
        <v>28</v>
      </c>
      <c r="N123" s="292" t="s">
        <v>202</v>
      </c>
      <c r="O123" s="77" t="s">
        <v>501</v>
      </c>
    </row>
    <row r="124" spans="1:15" ht="179.4" x14ac:dyDescent="0.3">
      <c r="A124" s="469"/>
      <c r="B124" s="473"/>
      <c r="C124" s="473"/>
      <c r="D124" s="14">
        <v>121</v>
      </c>
      <c r="E124" s="14" t="s">
        <v>233</v>
      </c>
      <c r="F124" s="52" t="s">
        <v>30</v>
      </c>
      <c r="G124" s="86" t="s">
        <v>358</v>
      </c>
      <c r="H124" s="290" t="s">
        <v>407</v>
      </c>
      <c r="I124" s="291" t="s">
        <v>639</v>
      </c>
      <c r="J124" s="298" t="s">
        <v>85</v>
      </c>
      <c r="K124" s="295">
        <v>755000</v>
      </c>
      <c r="L124" s="293">
        <f t="shared" si="3"/>
        <v>171302.80891228389</v>
      </c>
      <c r="M124" s="298" t="s">
        <v>219</v>
      </c>
      <c r="N124" s="292" t="s">
        <v>209</v>
      </c>
      <c r="O124" s="77" t="s">
        <v>508</v>
      </c>
    </row>
    <row r="125" spans="1:15" ht="124.2" x14ac:dyDescent="0.3">
      <c r="A125" s="469"/>
      <c r="B125" s="473"/>
      <c r="C125" s="473"/>
      <c r="D125" s="90">
        <v>122</v>
      </c>
      <c r="E125" s="90" t="s">
        <v>313</v>
      </c>
      <c r="F125" s="52" t="s">
        <v>41</v>
      </c>
      <c r="G125" s="52" t="s">
        <v>359</v>
      </c>
      <c r="H125" s="294" t="s">
        <v>408</v>
      </c>
      <c r="I125" s="291" t="s">
        <v>639</v>
      </c>
      <c r="J125" s="298" t="s">
        <v>85</v>
      </c>
      <c r="K125" s="295">
        <v>2258794.2000000002</v>
      </c>
      <c r="L125" s="293">
        <f t="shared" si="3"/>
        <v>512500.38571493403</v>
      </c>
      <c r="M125" s="298" t="s">
        <v>28</v>
      </c>
      <c r="N125" s="292" t="s">
        <v>202</v>
      </c>
      <c r="O125" s="77" t="s">
        <v>502</v>
      </c>
    </row>
    <row r="126" spans="1:15" ht="180" thickBot="1" x14ac:dyDescent="0.35">
      <c r="A126" s="470"/>
      <c r="B126" s="474"/>
      <c r="C126" s="474"/>
      <c r="D126" s="123">
        <v>123</v>
      </c>
      <c r="E126" s="123" t="s">
        <v>315</v>
      </c>
      <c r="F126" s="431" t="s">
        <v>41</v>
      </c>
      <c r="G126" s="122" t="s">
        <v>358</v>
      </c>
      <c r="H126" s="387" t="s">
        <v>407</v>
      </c>
      <c r="I126" s="388" t="s">
        <v>639</v>
      </c>
      <c r="J126" s="389" t="s">
        <v>85</v>
      </c>
      <c r="K126" s="390">
        <v>1505862.8</v>
      </c>
      <c r="L126" s="391">
        <f t="shared" si="3"/>
        <v>341666.923809956</v>
      </c>
      <c r="M126" s="389" t="s">
        <v>219</v>
      </c>
      <c r="N126" s="392" t="s">
        <v>209</v>
      </c>
      <c r="O126" s="83" t="s">
        <v>509</v>
      </c>
    </row>
    <row r="127" spans="1:15" ht="151.80000000000001" x14ac:dyDescent="0.3">
      <c r="A127" s="491" t="s">
        <v>98</v>
      </c>
      <c r="B127" s="494" t="s">
        <v>257</v>
      </c>
      <c r="C127" s="494" t="s">
        <v>567</v>
      </c>
      <c r="D127" s="147">
        <v>124</v>
      </c>
      <c r="E127" s="147" t="s">
        <v>600</v>
      </c>
      <c r="F127" s="432" t="s">
        <v>139</v>
      </c>
      <c r="G127" s="125" t="s">
        <v>360</v>
      </c>
      <c r="H127" s="124" t="s">
        <v>409</v>
      </c>
      <c r="I127" s="393" t="s">
        <v>640</v>
      </c>
      <c r="J127" s="70" t="s">
        <v>85</v>
      </c>
      <c r="K127" s="126">
        <v>22498744</v>
      </c>
      <c r="L127" s="127">
        <f t="shared" si="3"/>
        <v>5104765.6214548256</v>
      </c>
      <c r="M127" s="70" t="s">
        <v>28</v>
      </c>
      <c r="N127" s="70" t="s">
        <v>202</v>
      </c>
      <c r="O127" s="128" t="s">
        <v>305</v>
      </c>
    </row>
    <row r="128" spans="1:15" ht="110.4" x14ac:dyDescent="0.3">
      <c r="A128" s="492"/>
      <c r="B128" s="495"/>
      <c r="C128" s="495"/>
      <c r="D128" s="69">
        <v>125</v>
      </c>
      <c r="E128" s="69" t="s">
        <v>583</v>
      </c>
      <c r="F128" s="433" t="s">
        <v>40</v>
      </c>
      <c r="G128" s="69" t="s">
        <v>607</v>
      </c>
      <c r="H128" s="68" t="s">
        <v>409</v>
      </c>
      <c r="I128" s="299" t="s">
        <v>640</v>
      </c>
      <c r="J128" s="99" t="s">
        <v>85</v>
      </c>
      <c r="K128" s="100">
        <v>2719048</v>
      </c>
      <c r="L128" s="101">
        <f t="shared" si="3"/>
        <v>616927.89399646048</v>
      </c>
      <c r="M128" s="99" t="s">
        <v>584</v>
      </c>
      <c r="N128" s="99" t="s">
        <v>202</v>
      </c>
      <c r="O128" s="103" t="s">
        <v>306</v>
      </c>
    </row>
    <row r="129" spans="1:15" ht="152.4" thickBot="1" x14ac:dyDescent="0.35">
      <c r="A129" s="493"/>
      <c r="B129" s="496"/>
      <c r="C129" s="496"/>
      <c r="D129" s="394">
        <v>126</v>
      </c>
      <c r="E129" s="394" t="s">
        <v>603</v>
      </c>
      <c r="F129" s="434" t="s">
        <v>27</v>
      </c>
      <c r="G129" s="394" t="s">
        <v>360</v>
      </c>
      <c r="H129" s="129" t="s">
        <v>409</v>
      </c>
      <c r="I129" s="395" t="s">
        <v>640</v>
      </c>
      <c r="J129" s="396" t="s">
        <v>85</v>
      </c>
      <c r="K129" s="397">
        <v>1125000</v>
      </c>
      <c r="L129" s="398">
        <f t="shared" si="3"/>
        <v>255252.52983618461</v>
      </c>
      <c r="M129" s="396" t="s">
        <v>28</v>
      </c>
      <c r="N129" s="396" t="s">
        <v>202</v>
      </c>
      <c r="O129" s="84" t="s">
        <v>307</v>
      </c>
    </row>
    <row r="130" spans="1:15" ht="165.6" x14ac:dyDescent="0.3">
      <c r="A130" s="475" t="s">
        <v>99</v>
      </c>
      <c r="B130" s="485" t="s">
        <v>511</v>
      </c>
      <c r="C130" s="488" t="s">
        <v>626</v>
      </c>
      <c r="D130" s="148">
        <v>127</v>
      </c>
      <c r="E130" s="148" t="s">
        <v>100</v>
      </c>
      <c r="F130" s="435" t="s">
        <v>17</v>
      </c>
      <c r="G130" s="134" t="s">
        <v>432</v>
      </c>
      <c r="H130" s="409" t="s">
        <v>263</v>
      </c>
      <c r="I130" s="410" t="s">
        <v>641</v>
      </c>
      <c r="J130" s="411" t="s">
        <v>101</v>
      </c>
      <c r="K130" s="412">
        <v>425000</v>
      </c>
      <c r="L130" s="413">
        <f t="shared" si="3"/>
        <v>96428.733493669744</v>
      </c>
      <c r="M130" s="411" t="s">
        <v>19</v>
      </c>
      <c r="N130" s="411" t="s">
        <v>202</v>
      </c>
      <c r="O130" s="130" t="s">
        <v>445</v>
      </c>
    </row>
    <row r="131" spans="1:15" ht="248.4" x14ac:dyDescent="0.3">
      <c r="A131" s="476"/>
      <c r="B131" s="486"/>
      <c r="C131" s="489"/>
      <c r="D131" s="149">
        <v>128</v>
      </c>
      <c r="E131" s="149" t="s">
        <v>102</v>
      </c>
      <c r="F131" s="25" t="s">
        <v>17</v>
      </c>
      <c r="G131" s="26" t="s">
        <v>465</v>
      </c>
      <c r="H131" s="300" t="s">
        <v>196</v>
      </c>
      <c r="I131" s="301" t="s">
        <v>641</v>
      </c>
      <c r="J131" s="184" t="s">
        <v>101</v>
      </c>
      <c r="K131" s="191">
        <v>6149305</v>
      </c>
      <c r="L131" s="192">
        <f t="shared" si="3"/>
        <v>1395222.8070971549</v>
      </c>
      <c r="M131" s="184" t="s">
        <v>19</v>
      </c>
      <c r="N131" s="184" t="s">
        <v>202</v>
      </c>
      <c r="O131" s="78" t="s">
        <v>445</v>
      </c>
    </row>
    <row r="132" spans="1:15" ht="248.4" x14ac:dyDescent="0.3">
      <c r="A132" s="476"/>
      <c r="B132" s="486"/>
      <c r="C132" s="489"/>
      <c r="D132" s="149">
        <v>129</v>
      </c>
      <c r="E132" s="149" t="s">
        <v>169</v>
      </c>
      <c r="F132" s="25" t="s">
        <v>34</v>
      </c>
      <c r="G132" s="26" t="s">
        <v>433</v>
      </c>
      <c r="H132" s="300" t="s">
        <v>196</v>
      </c>
      <c r="I132" s="301" t="s">
        <v>641</v>
      </c>
      <c r="J132" s="184" t="s">
        <v>101</v>
      </c>
      <c r="K132" s="191">
        <v>7751269</v>
      </c>
      <c r="L132" s="192">
        <f t="shared" ref="L132:L161" si="4">K132/4.4074</f>
        <v>1758694.2415029269</v>
      </c>
      <c r="M132" s="184" t="s">
        <v>219</v>
      </c>
      <c r="N132" s="184" t="s">
        <v>202</v>
      </c>
      <c r="O132" s="170" t="s">
        <v>627</v>
      </c>
    </row>
    <row r="133" spans="1:15" ht="165.6" x14ac:dyDescent="0.3">
      <c r="A133" s="476"/>
      <c r="B133" s="486"/>
      <c r="C133" s="489"/>
      <c r="D133" s="136">
        <v>130</v>
      </c>
      <c r="E133" s="136" t="s">
        <v>327</v>
      </c>
      <c r="F133" s="25" t="s">
        <v>21</v>
      </c>
      <c r="G133" s="26" t="s">
        <v>434</v>
      </c>
      <c r="H133" s="42" t="s">
        <v>263</v>
      </c>
      <c r="I133" s="301" t="s">
        <v>641</v>
      </c>
      <c r="J133" s="184" t="s">
        <v>101</v>
      </c>
      <c r="K133" s="302">
        <v>1635367</v>
      </c>
      <c r="L133" s="192">
        <f t="shared" si="4"/>
        <v>371050.27907609928</v>
      </c>
      <c r="M133" s="184" t="s">
        <v>219</v>
      </c>
      <c r="N133" s="184" t="s">
        <v>202</v>
      </c>
      <c r="O133" s="78" t="s">
        <v>445</v>
      </c>
    </row>
    <row r="134" spans="1:15" ht="151.80000000000001" x14ac:dyDescent="0.3">
      <c r="A134" s="476"/>
      <c r="B134" s="486"/>
      <c r="C134" s="489"/>
      <c r="D134" s="150">
        <v>131</v>
      </c>
      <c r="E134" s="150" t="s">
        <v>328</v>
      </c>
      <c r="F134" s="26" t="s">
        <v>21</v>
      </c>
      <c r="G134" s="135" t="s">
        <v>448</v>
      </c>
      <c r="H134" s="42" t="s">
        <v>262</v>
      </c>
      <c r="I134" s="301" t="s">
        <v>641</v>
      </c>
      <c r="J134" s="184" t="s">
        <v>101</v>
      </c>
      <c r="K134" s="191">
        <v>3000000</v>
      </c>
      <c r="L134" s="192">
        <f t="shared" si="4"/>
        <v>680673.41289649229</v>
      </c>
      <c r="M134" s="184" t="s">
        <v>219</v>
      </c>
      <c r="N134" s="184" t="s">
        <v>202</v>
      </c>
      <c r="O134" s="78" t="s">
        <v>445</v>
      </c>
    </row>
    <row r="135" spans="1:15" ht="248.4" x14ac:dyDescent="0.3">
      <c r="A135" s="476"/>
      <c r="B135" s="486"/>
      <c r="C135" s="489"/>
      <c r="D135" s="151">
        <v>132</v>
      </c>
      <c r="E135" s="151" t="s">
        <v>329</v>
      </c>
      <c r="F135" s="26" t="s">
        <v>21</v>
      </c>
      <c r="G135" s="26" t="s">
        <v>433</v>
      </c>
      <c r="H135" s="26" t="s">
        <v>196</v>
      </c>
      <c r="I135" s="301" t="s">
        <v>641</v>
      </c>
      <c r="J135" s="184" t="s">
        <v>101</v>
      </c>
      <c r="K135" s="191">
        <v>1000000</v>
      </c>
      <c r="L135" s="192">
        <f t="shared" si="4"/>
        <v>226891.13763216409</v>
      </c>
      <c r="M135" s="184" t="s">
        <v>608</v>
      </c>
      <c r="N135" s="184" t="s">
        <v>202</v>
      </c>
      <c r="O135" s="78" t="s">
        <v>445</v>
      </c>
    </row>
    <row r="136" spans="1:15" ht="151.80000000000001" x14ac:dyDescent="0.3">
      <c r="A136" s="476"/>
      <c r="B136" s="486"/>
      <c r="C136" s="489"/>
      <c r="D136" s="136">
        <v>133</v>
      </c>
      <c r="E136" s="136" t="s">
        <v>103</v>
      </c>
      <c r="F136" s="25" t="s">
        <v>36</v>
      </c>
      <c r="G136" s="135" t="s">
        <v>435</v>
      </c>
      <c r="H136" s="42" t="s">
        <v>262</v>
      </c>
      <c r="I136" s="301" t="s">
        <v>641</v>
      </c>
      <c r="J136" s="184" t="s">
        <v>101</v>
      </c>
      <c r="K136" s="191">
        <f>2962723+500000</f>
        <v>3462723</v>
      </c>
      <c r="L136" s="192">
        <f>K136/4.4074</f>
        <v>785661.16077506018</v>
      </c>
      <c r="M136" s="184" t="s">
        <v>28</v>
      </c>
      <c r="N136" s="184" t="s">
        <v>202</v>
      </c>
      <c r="O136" s="78" t="s">
        <v>445</v>
      </c>
    </row>
    <row r="137" spans="1:15" ht="165.6" x14ac:dyDescent="0.3">
      <c r="A137" s="476"/>
      <c r="B137" s="486"/>
      <c r="C137" s="489"/>
      <c r="D137" s="136">
        <v>134</v>
      </c>
      <c r="E137" s="136" t="s">
        <v>362</v>
      </c>
      <c r="F137" s="25" t="s">
        <v>139</v>
      </c>
      <c r="G137" s="25" t="s">
        <v>436</v>
      </c>
      <c r="H137" s="42" t="s">
        <v>263</v>
      </c>
      <c r="I137" s="301" t="s">
        <v>641</v>
      </c>
      <c r="J137" s="184" t="s">
        <v>101</v>
      </c>
      <c r="K137" s="191">
        <v>3435591.5358401896</v>
      </c>
      <c r="L137" s="192">
        <v>408404.05</v>
      </c>
      <c r="M137" s="184" t="s">
        <v>219</v>
      </c>
      <c r="N137" s="184" t="s">
        <v>202</v>
      </c>
      <c r="O137" s="78" t="s">
        <v>445</v>
      </c>
    </row>
    <row r="138" spans="1:15" ht="165.6" x14ac:dyDescent="0.3">
      <c r="A138" s="476"/>
      <c r="B138" s="486"/>
      <c r="C138" s="489"/>
      <c r="D138" s="136">
        <v>135</v>
      </c>
      <c r="E138" s="136" t="s">
        <v>553</v>
      </c>
      <c r="F138" s="25" t="s">
        <v>139</v>
      </c>
      <c r="G138" s="25" t="s">
        <v>554</v>
      </c>
      <c r="H138" s="42" t="s">
        <v>263</v>
      </c>
      <c r="I138" s="301" t="s">
        <v>641</v>
      </c>
      <c r="J138" s="184" t="s">
        <v>101</v>
      </c>
      <c r="K138" s="191">
        <v>4800000</v>
      </c>
      <c r="L138" s="192">
        <f t="shared" si="4"/>
        <v>1089077.4606343876</v>
      </c>
      <c r="M138" s="184" t="s">
        <v>219</v>
      </c>
      <c r="N138" s="184" t="s">
        <v>202</v>
      </c>
      <c r="O138" s="78" t="s">
        <v>445</v>
      </c>
    </row>
    <row r="139" spans="1:15" ht="165.6" x14ac:dyDescent="0.3">
      <c r="A139" s="476"/>
      <c r="B139" s="486"/>
      <c r="C139" s="489"/>
      <c r="D139" s="136">
        <v>136</v>
      </c>
      <c r="E139" s="136" t="s">
        <v>555</v>
      </c>
      <c r="F139" s="25" t="s">
        <v>139</v>
      </c>
      <c r="G139" s="25" t="s">
        <v>556</v>
      </c>
      <c r="H139" s="300" t="s">
        <v>263</v>
      </c>
      <c r="I139" s="301" t="s">
        <v>641</v>
      </c>
      <c r="J139" s="184" t="s">
        <v>101</v>
      </c>
      <c r="K139" s="191">
        <f>8016380.25-4800000</f>
        <v>3216380.25</v>
      </c>
      <c r="L139" s="192">
        <v>1100869.3999999999</v>
      </c>
      <c r="M139" s="184" t="s">
        <v>219</v>
      </c>
      <c r="N139" s="184" t="s">
        <v>202</v>
      </c>
      <c r="O139" s="78" t="s">
        <v>445</v>
      </c>
    </row>
    <row r="140" spans="1:15" ht="165.6" x14ac:dyDescent="0.3">
      <c r="A140" s="476"/>
      <c r="B140" s="486"/>
      <c r="C140" s="489"/>
      <c r="D140" s="136">
        <v>137</v>
      </c>
      <c r="E140" s="136" t="s">
        <v>363</v>
      </c>
      <c r="F140" s="25" t="s">
        <v>139</v>
      </c>
      <c r="G140" s="25" t="s">
        <v>437</v>
      </c>
      <c r="H140" s="300" t="s">
        <v>263</v>
      </c>
      <c r="I140" s="301" t="s">
        <v>641</v>
      </c>
      <c r="J140" s="184" t="s">
        <v>101</v>
      </c>
      <c r="K140" s="191">
        <v>2385827.4554445762</v>
      </c>
      <c r="L140" s="192">
        <f t="shared" si="4"/>
        <v>541323.10555987118</v>
      </c>
      <c r="M140" s="184" t="s">
        <v>219</v>
      </c>
      <c r="N140" s="184" t="s">
        <v>202</v>
      </c>
      <c r="O140" s="78" t="s">
        <v>445</v>
      </c>
    </row>
    <row r="141" spans="1:15" ht="151.80000000000001" x14ac:dyDescent="0.3">
      <c r="A141" s="476"/>
      <c r="B141" s="486"/>
      <c r="C141" s="489"/>
      <c r="D141" s="48">
        <v>138</v>
      </c>
      <c r="E141" s="48" t="s">
        <v>418</v>
      </c>
      <c r="F141" s="25" t="s">
        <v>139</v>
      </c>
      <c r="G141" s="25" t="s">
        <v>438</v>
      </c>
      <c r="H141" s="300" t="s">
        <v>262</v>
      </c>
      <c r="I141" s="301" t="s">
        <v>641</v>
      </c>
      <c r="J141" s="184" t="s">
        <v>101</v>
      </c>
      <c r="K141" s="191">
        <v>6231781.3136212323</v>
      </c>
      <c r="L141" s="192">
        <f t="shared" si="4"/>
        <v>1413935.9517223833</v>
      </c>
      <c r="M141" s="184" t="s">
        <v>219</v>
      </c>
      <c r="N141" s="184" t="s">
        <v>202</v>
      </c>
      <c r="O141" s="78" t="s">
        <v>445</v>
      </c>
    </row>
    <row r="142" spans="1:15" ht="165.6" x14ac:dyDescent="0.3">
      <c r="A142" s="476"/>
      <c r="B142" s="486"/>
      <c r="C142" s="489"/>
      <c r="D142" s="48">
        <v>139</v>
      </c>
      <c r="E142" s="48" t="s">
        <v>419</v>
      </c>
      <c r="F142" s="25" t="s">
        <v>139</v>
      </c>
      <c r="G142" s="25" t="s">
        <v>439</v>
      </c>
      <c r="H142" s="186" t="s">
        <v>196</v>
      </c>
      <c r="I142" s="301" t="s">
        <v>641</v>
      </c>
      <c r="J142" s="184" t="s">
        <v>101</v>
      </c>
      <c r="K142" s="191">
        <v>17177957.679200947</v>
      </c>
      <c r="L142" s="192">
        <f t="shared" si="4"/>
        <v>3897526.3600310721</v>
      </c>
      <c r="M142" s="184" t="s">
        <v>219</v>
      </c>
      <c r="N142" s="184" t="s">
        <v>202</v>
      </c>
      <c r="O142" s="78" t="s">
        <v>445</v>
      </c>
    </row>
    <row r="143" spans="1:15" ht="165.6" x14ac:dyDescent="0.3">
      <c r="A143" s="476"/>
      <c r="B143" s="486"/>
      <c r="C143" s="489"/>
      <c r="D143" s="136">
        <v>140</v>
      </c>
      <c r="E143" s="136" t="s">
        <v>352</v>
      </c>
      <c r="F143" s="25" t="s">
        <v>569</v>
      </c>
      <c r="G143" s="25" t="s">
        <v>570</v>
      </c>
      <c r="H143" s="186" t="s">
        <v>196</v>
      </c>
      <c r="I143" s="301" t="s">
        <v>641</v>
      </c>
      <c r="J143" s="184" t="s">
        <v>101</v>
      </c>
      <c r="K143" s="191">
        <v>9953736.7899999991</v>
      </c>
      <c r="L143" s="192">
        <f t="shared" si="4"/>
        <v>2258414.6639742251</v>
      </c>
      <c r="M143" s="184" t="s">
        <v>431</v>
      </c>
      <c r="N143" s="184" t="s">
        <v>202</v>
      </c>
      <c r="O143" s="78" t="s">
        <v>445</v>
      </c>
    </row>
    <row r="144" spans="1:15" ht="165.6" x14ac:dyDescent="0.3">
      <c r="A144" s="476"/>
      <c r="B144" s="486"/>
      <c r="C144" s="489"/>
      <c r="D144" s="136">
        <v>141</v>
      </c>
      <c r="E144" s="136" t="s">
        <v>353</v>
      </c>
      <c r="F144" s="25" t="s">
        <v>569</v>
      </c>
      <c r="G144" s="25" t="s">
        <v>440</v>
      </c>
      <c r="H144" s="186" t="s">
        <v>196</v>
      </c>
      <c r="I144" s="301" t="s">
        <v>641</v>
      </c>
      <c r="J144" s="184" t="s">
        <v>101</v>
      </c>
      <c r="K144" s="191">
        <v>5536602.9699999997</v>
      </c>
      <c r="L144" s="192">
        <f t="shared" si="4"/>
        <v>1256206.1464809184</v>
      </c>
      <c r="M144" s="184" t="s">
        <v>28</v>
      </c>
      <c r="N144" s="184" t="s">
        <v>202</v>
      </c>
      <c r="O144" s="78" t="s">
        <v>445</v>
      </c>
    </row>
    <row r="145" spans="1:15" ht="234.6" x14ac:dyDescent="0.3">
      <c r="A145" s="476"/>
      <c r="B145" s="486"/>
      <c r="C145" s="489"/>
      <c r="D145" s="136">
        <v>142</v>
      </c>
      <c r="E145" s="136" t="s">
        <v>104</v>
      </c>
      <c r="F145" s="25" t="s">
        <v>37</v>
      </c>
      <c r="G145" s="26" t="s">
        <v>478</v>
      </c>
      <c r="H145" s="300" t="s">
        <v>196</v>
      </c>
      <c r="I145" s="301" t="s">
        <v>641</v>
      </c>
      <c r="J145" s="184" t="s">
        <v>101</v>
      </c>
      <c r="K145" s="191">
        <v>4179036</v>
      </c>
      <c r="L145" s="192">
        <f t="shared" si="4"/>
        <v>948186.23224576854</v>
      </c>
      <c r="M145" s="184" t="s">
        <v>28</v>
      </c>
      <c r="N145" s="184" t="s">
        <v>202</v>
      </c>
      <c r="O145" s="78" t="s">
        <v>445</v>
      </c>
    </row>
    <row r="146" spans="1:15" ht="248.4" x14ac:dyDescent="0.3">
      <c r="A146" s="476"/>
      <c r="B146" s="486"/>
      <c r="C146" s="489"/>
      <c r="D146" s="136">
        <v>143</v>
      </c>
      <c r="E146" s="136" t="s">
        <v>160</v>
      </c>
      <c r="F146" s="25" t="s">
        <v>23</v>
      </c>
      <c r="G146" s="26" t="s">
        <v>433</v>
      </c>
      <c r="H146" s="300" t="s">
        <v>196</v>
      </c>
      <c r="I146" s="301" t="s">
        <v>641</v>
      </c>
      <c r="J146" s="184" t="s">
        <v>101</v>
      </c>
      <c r="K146" s="191">
        <v>3025141</v>
      </c>
      <c r="L146" s="192">
        <f t="shared" si="4"/>
        <v>686377.68298770254</v>
      </c>
      <c r="M146" s="303" t="s">
        <v>28</v>
      </c>
      <c r="N146" s="184" t="s">
        <v>202</v>
      </c>
      <c r="O146" s="78" t="s">
        <v>445</v>
      </c>
    </row>
    <row r="147" spans="1:15" ht="248.4" x14ac:dyDescent="0.3">
      <c r="A147" s="476"/>
      <c r="B147" s="486"/>
      <c r="C147" s="489"/>
      <c r="D147" s="136">
        <v>144</v>
      </c>
      <c r="E147" s="136" t="s">
        <v>420</v>
      </c>
      <c r="F147" s="25" t="s">
        <v>38</v>
      </c>
      <c r="G147" s="26" t="s">
        <v>433</v>
      </c>
      <c r="H147" s="300" t="s">
        <v>196</v>
      </c>
      <c r="I147" s="301" t="s">
        <v>641</v>
      </c>
      <c r="J147" s="184" t="s">
        <v>101</v>
      </c>
      <c r="K147" s="191">
        <v>3182241</v>
      </c>
      <c r="L147" s="192">
        <f t="shared" si="4"/>
        <v>722022.28070971544</v>
      </c>
      <c r="M147" s="303" t="s">
        <v>28</v>
      </c>
      <c r="N147" s="184" t="s">
        <v>202</v>
      </c>
      <c r="O147" s="78" t="s">
        <v>445</v>
      </c>
    </row>
    <row r="148" spans="1:15" ht="151.80000000000001" x14ac:dyDescent="0.3">
      <c r="A148" s="476"/>
      <c r="B148" s="486"/>
      <c r="C148" s="489"/>
      <c r="D148" s="136">
        <v>145</v>
      </c>
      <c r="E148" s="136" t="s">
        <v>105</v>
      </c>
      <c r="F148" s="25" t="s">
        <v>38</v>
      </c>
      <c r="G148" s="135" t="s">
        <v>435</v>
      </c>
      <c r="H148" s="300" t="s">
        <v>262</v>
      </c>
      <c r="I148" s="301" t="s">
        <v>641</v>
      </c>
      <c r="J148" s="184" t="s">
        <v>101</v>
      </c>
      <c r="K148" s="191">
        <v>1785000</v>
      </c>
      <c r="L148" s="192">
        <f t="shared" si="4"/>
        <v>405000.68067341292</v>
      </c>
      <c r="M148" s="303" t="s">
        <v>28</v>
      </c>
      <c r="N148" s="184" t="s">
        <v>202</v>
      </c>
      <c r="O148" s="78" t="s">
        <v>445</v>
      </c>
    </row>
    <row r="149" spans="1:15" ht="151.80000000000001" x14ac:dyDescent="0.3">
      <c r="A149" s="476"/>
      <c r="B149" s="486"/>
      <c r="C149" s="489"/>
      <c r="D149" s="136">
        <v>146</v>
      </c>
      <c r="E149" s="136" t="s">
        <v>106</v>
      </c>
      <c r="F149" s="25" t="s">
        <v>40</v>
      </c>
      <c r="G149" s="135" t="s">
        <v>435</v>
      </c>
      <c r="H149" s="300" t="s">
        <v>262</v>
      </c>
      <c r="I149" s="301" t="s">
        <v>641</v>
      </c>
      <c r="J149" s="184" t="s">
        <v>101</v>
      </c>
      <c r="K149" s="191">
        <f>1785000-597001.5</f>
        <v>1187998.5</v>
      </c>
      <c r="L149" s="192">
        <f t="shared" si="4"/>
        <v>269546.3311703045</v>
      </c>
      <c r="M149" s="303" t="s">
        <v>584</v>
      </c>
      <c r="N149" s="184" t="s">
        <v>202</v>
      </c>
      <c r="O149" s="78" t="s">
        <v>445</v>
      </c>
    </row>
    <row r="150" spans="1:15" ht="165.6" x14ac:dyDescent="0.3">
      <c r="A150" s="476"/>
      <c r="B150" s="486"/>
      <c r="C150" s="489"/>
      <c r="D150" s="136">
        <v>147</v>
      </c>
      <c r="E150" s="136" t="s">
        <v>107</v>
      </c>
      <c r="F150" s="25" t="s">
        <v>40</v>
      </c>
      <c r="G150" s="26" t="s">
        <v>441</v>
      </c>
      <c r="H150" s="300" t="s">
        <v>263</v>
      </c>
      <c r="I150" s="301" t="s">
        <v>641</v>
      </c>
      <c r="J150" s="184" t="s">
        <v>101</v>
      </c>
      <c r="K150" s="191">
        <f>1530000-597001.5</f>
        <v>932998.5</v>
      </c>
      <c r="L150" s="192">
        <f t="shared" si="4"/>
        <v>211689.09107410265</v>
      </c>
      <c r="M150" s="303" t="s">
        <v>584</v>
      </c>
      <c r="N150" s="184" t="s">
        <v>202</v>
      </c>
      <c r="O150" s="78" t="s">
        <v>445</v>
      </c>
    </row>
    <row r="151" spans="1:15" ht="248.4" x14ac:dyDescent="0.3">
      <c r="A151" s="476"/>
      <c r="B151" s="486"/>
      <c r="C151" s="489"/>
      <c r="D151" s="136">
        <v>148</v>
      </c>
      <c r="E151" s="136" t="s">
        <v>108</v>
      </c>
      <c r="F151" s="25" t="s">
        <v>40</v>
      </c>
      <c r="G151" s="26" t="s">
        <v>433</v>
      </c>
      <c r="H151" s="300" t="s">
        <v>196</v>
      </c>
      <c r="I151" s="301" t="s">
        <v>641</v>
      </c>
      <c r="J151" s="184" t="s">
        <v>101</v>
      </c>
      <c r="K151" s="191">
        <f>1020000-500000</f>
        <v>520000</v>
      </c>
      <c r="L151" s="192">
        <f t="shared" si="4"/>
        <v>117983.39156872533</v>
      </c>
      <c r="M151" s="303" t="s">
        <v>584</v>
      </c>
      <c r="N151" s="184" t="s">
        <v>202</v>
      </c>
      <c r="O151" s="78" t="s">
        <v>445</v>
      </c>
    </row>
    <row r="152" spans="1:15" ht="151.80000000000001" x14ac:dyDescent="0.3">
      <c r="A152" s="476"/>
      <c r="B152" s="486"/>
      <c r="C152" s="489"/>
      <c r="D152" s="136">
        <v>149</v>
      </c>
      <c r="E152" s="136" t="s">
        <v>245</v>
      </c>
      <c r="F152" s="25" t="s">
        <v>25</v>
      </c>
      <c r="G152" s="135" t="s">
        <v>442</v>
      </c>
      <c r="H152" s="300" t="s">
        <v>262</v>
      </c>
      <c r="I152" s="301" t="s">
        <v>641</v>
      </c>
      <c r="J152" s="184" t="s">
        <v>101</v>
      </c>
      <c r="K152" s="191">
        <v>4000000</v>
      </c>
      <c r="L152" s="192">
        <f t="shared" si="4"/>
        <v>907564.55052865634</v>
      </c>
      <c r="M152" s="303" t="s">
        <v>28</v>
      </c>
      <c r="N152" s="184" t="s">
        <v>202</v>
      </c>
      <c r="O152" s="78" t="s">
        <v>445</v>
      </c>
    </row>
    <row r="153" spans="1:15" ht="248.4" x14ac:dyDescent="0.3">
      <c r="A153" s="476"/>
      <c r="B153" s="486"/>
      <c r="C153" s="489"/>
      <c r="D153" s="136">
        <v>150</v>
      </c>
      <c r="E153" s="136" t="s">
        <v>109</v>
      </c>
      <c r="F153" s="25" t="s">
        <v>25</v>
      </c>
      <c r="G153" s="26" t="s">
        <v>489</v>
      </c>
      <c r="H153" s="300" t="s">
        <v>196</v>
      </c>
      <c r="I153" s="301" t="s">
        <v>641</v>
      </c>
      <c r="J153" s="184" t="s">
        <v>101</v>
      </c>
      <c r="K153" s="191">
        <f>3515940</f>
        <v>3515940</v>
      </c>
      <c r="L153" s="192">
        <f t="shared" si="4"/>
        <v>797735.62644643104</v>
      </c>
      <c r="M153" s="303" t="s">
        <v>28</v>
      </c>
      <c r="N153" s="184" t="s">
        <v>202</v>
      </c>
      <c r="O153" s="78" t="s">
        <v>445</v>
      </c>
    </row>
    <row r="154" spans="1:15" ht="151.80000000000001" x14ac:dyDescent="0.3">
      <c r="A154" s="476"/>
      <c r="B154" s="486"/>
      <c r="C154" s="489"/>
      <c r="D154" s="136">
        <v>151</v>
      </c>
      <c r="E154" s="136" t="s">
        <v>110</v>
      </c>
      <c r="F154" s="25" t="s">
        <v>27</v>
      </c>
      <c r="G154" s="135" t="s">
        <v>435</v>
      </c>
      <c r="H154" s="42" t="s">
        <v>262</v>
      </c>
      <c r="I154" s="301" t="s">
        <v>641</v>
      </c>
      <c r="J154" s="184" t="s">
        <v>101</v>
      </c>
      <c r="K154" s="191">
        <f>2250000-45353</f>
        <v>2204647</v>
      </c>
      <c r="L154" s="192">
        <f t="shared" si="4"/>
        <v>500214.86590733763</v>
      </c>
      <c r="M154" s="303" t="s">
        <v>19</v>
      </c>
      <c r="N154" s="184" t="s">
        <v>202</v>
      </c>
      <c r="O154" s="78" t="s">
        <v>445</v>
      </c>
    </row>
    <row r="155" spans="1:15" ht="151.80000000000001" x14ac:dyDescent="0.3">
      <c r="A155" s="476"/>
      <c r="B155" s="486"/>
      <c r="C155" s="489"/>
      <c r="D155" s="136">
        <v>152</v>
      </c>
      <c r="E155" s="136" t="s">
        <v>111</v>
      </c>
      <c r="F155" s="25" t="s">
        <v>27</v>
      </c>
      <c r="G155" s="135" t="s">
        <v>435</v>
      </c>
      <c r="H155" s="42" t="s">
        <v>262</v>
      </c>
      <c r="I155" s="301" t="s">
        <v>641</v>
      </c>
      <c r="J155" s="184" t="s">
        <v>101</v>
      </c>
      <c r="K155" s="191">
        <v>1250000</v>
      </c>
      <c r="L155" s="192">
        <f t="shared" si="4"/>
        <v>283613.9220402051</v>
      </c>
      <c r="M155" s="303" t="s">
        <v>19</v>
      </c>
      <c r="N155" s="184" t="s">
        <v>202</v>
      </c>
      <c r="O155" s="78" t="s">
        <v>445</v>
      </c>
    </row>
    <row r="156" spans="1:15" ht="248.4" x14ac:dyDescent="0.3">
      <c r="A156" s="476"/>
      <c r="B156" s="486"/>
      <c r="C156" s="489"/>
      <c r="D156" s="136">
        <v>153</v>
      </c>
      <c r="E156" s="136" t="s">
        <v>170</v>
      </c>
      <c r="F156" s="25" t="s">
        <v>27</v>
      </c>
      <c r="G156" s="26" t="s">
        <v>433</v>
      </c>
      <c r="H156" s="42" t="s">
        <v>196</v>
      </c>
      <c r="I156" s="301" t="s">
        <v>641</v>
      </c>
      <c r="J156" s="184" t="s">
        <v>101</v>
      </c>
      <c r="K156" s="191">
        <v>1250000</v>
      </c>
      <c r="L156" s="192">
        <f t="shared" si="4"/>
        <v>283613.9220402051</v>
      </c>
      <c r="M156" s="303" t="s">
        <v>19</v>
      </c>
      <c r="N156" s="184" t="s">
        <v>202</v>
      </c>
      <c r="O156" s="78" t="s">
        <v>445</v>
      </c>
    </row>
    <row r="157" spans="1:15" ht="124.2" x14ac:dyDescent="0.3">
      <c r="A157" s="476"/>
      <c r="B157" s="486"/>
      <c r="C157" s="489"/>
      <c r="D157" s="136">
        <v>154</v>
      </c>
      <c r="E157" s="136" t="s">
        <v>260</v>
      </c>
      <c r="F157" s="25" t="s">
        <v>29</v>
      </c>
      <c r="G157" s="26" t="s">
        <v>443</v>
      </c>
      <c r="H157" s="26" t="s">
        <v>197</v>
      </c>
      <c r="I157" s="301" t="s">
        <v>641</v>
      </c>
      <c r="J157" s="184" t="s">
        <v>101</v>
      </c>
      <c r="K157" s="191">
        <f>3422719</f>
        <v>3422719</v>
      </c>
      <c r="L157" s="192">
        <f t="shared" si="4"/>
        <v>776584.60770522302</v>
      </c>
      <c r="M157" s="303" t="s">
        <v>28</v>
      </c>
      <c r="N157" s="184" t="s">
        <v>202</v>
      </c>
      <c r="O157" s="78" t="s">
        <v>445</v>
      </c>
    </row>
    <row r="158" spans="1:15" ht="138" customHeight="1" x14ac:dyDescent="0.3">
      <c r="A158" s="476"/>
      <c r="B158" s="486"/>
      <c r="C158" s="489"/>
      <c r="D158" s="136">
        <v>155</v>
      </c>
      <c r="E158" s="136" t="s">
        <v>261</v>
      </c>
      <c r="F158" s="25" t="s">
        <v>29</v>
      </c>
      <c r="G158" s="135" t="s">
        <v>435</v>
      </c>
      <c r="H158" s="42" t="s">
        <v>262</v>
      </c>
      <c r="I158" s="301" t="s">
        <v>641</v>
      </c>
      <c r="J158" s="184" t="s">
        <v>101</v>
      </c>
      <c r="K158" s="191">
        <v>200000</v>
      </c>
      <c r="L158" s="192">
        <f t="shared" si="4"/>
        <v>45378.22752643282</v>
      </c>
      <c r="M158" s="303" t="s">
        <v>28</v>
      </c>
      <c r="N158" s="184" t="s">
        <v>202</v>
      </c>
      <c r="O158" s="78" t="s">
        <v>445</v>
      </c>
    </row>
    <row r="159" spans="1:15" ht="372.75" customHeight="1" x14ac:dyDescent="0.3">
      <c r="A159" s="476"/>
      <c r="B159" s="486"/>
      <c r="C159" s="489"/>
      <c r="D159" s="136">
        <v>156</v>
      </c>
      <c r="E159" s="136" t="s">
        <v>458</v>
      </c>
      <c r="F159" s="25" t="s">
        <v>29</v>
      </c>
      <c r="G159" s="42" t="s">
        <v>459</v>
      </c>
      <c r="H159" s="42" t="s">
        <v>196</v>
      </c>
      <c r="I159" s="301" t="s">
        <v>641</v>
      </c>
      <c r="J159" s="184" t="s">
        <v>101</v>
      </c>
      <c r="K159" s="191">
        <v>3900000</v>
      </c>
      <c r="L159" s="192">
        <f t="shared" si="4"/>
        <v>884875.43676543992</v>
      </c>
      <c r="M159" s="303" t="s">
        <v>28</v>
      </c>
      <c r="N159" s="184" t="s">
        <v>202</v>
      </c>
      <c r="O159" s="78" t="s">
        <v>445</v>
      </c>
    </row>
    <row r="160" spans="1:15" ht="151.80000000000001" x14ac:dyDescent="0.3">
      <c r="A160" s="476"/>
      <c r="B160" s="486"/>
      <c r="C160" s="489"/>
      <c r="D160" s="136">
        <v>157</v>
      </c>
      <c r="E160" s="136" t="s">
        <v>112</v>
      </c>
      <c r="F160" s="25" t="s">
        <v>30</v>
      </c>
      <c r="G160" s="135" t="s">
        <v>435</v>
      </c>
      <c r="H160" s="42" t="s">
        <v>262</v>
      </c>
      <c r="I160" s="301" t="s">
        <v>641</v>
      </c>
      <c r="J160" s="184" t="s">
        <v>101</v>
      </c>
      <c r="K160" s="191">
        <v>2017297</v>
      </c>
      <c r="L160" s="192">
        <f t="shared" si="4"/>
        <v>457706.81127195171</v>
      </c>
      <c r="M160" s="303" t="s">
        <v>19</v>
      </c>
      <c r="N160" s="184" t="s">
        <v>202</v>
      </c>
      <c r="O160" s="78" t="s">
        <v>445</v>
      </c>
    </row>
    <row r="161" spans="1:15" ht="248.4" x14ac:dyDescent="0.3">
      <c r="A161" s="476"/>
      <c r="B161" s="486"/>
      <c r="C161" s="489"/>
      <c r="D161" s="136">
        <v>158</v>
      </c>
      <c r="E161" s="136" t="s">
        <v>314</v>
      </c>
      <c r="F161" s="25" t="s">
        <v>41</v>
      </c>
      <c r="G161" s="26" t="s">
        <v>433</v>
      </c>
      <c r="H161" s="42" t="s">
        <v>196</v>
      </c>
      <c r="I161" s="301" t="s">
        <v>641</v>
      </c>
      <c r="J161" s="184" t="s">
        <v>101</v>
      </c>
      <c r="K161" s="191">
        <v>4304063</v>
      </c>
      <c r="L161" s="192">
        <f t="shared" si="4"/>
        <v>976553.75051050505</v>
      </c>
      <c r="M161" s="303" t="s">
        <v>28</v>
      </c>
      <c r="N161" s="184" t="s">
        <v>202</v>
      </c>
      <c r="O161" s="78" t="s">
        <v>445</v>
      </c>
    </row>
    <row r="162" spans="1:15" ht="248.4" x14ac:dyDescent="0.3">
      <c r="A162" s="476"/>
      <c r="B162" s="486"/>
      <c r="C162" s="489"/>
      <c r="D162" s="136">
        <v>159</v>
      </c>
      <c r="E162" s="136" t="s">
        <v>341</v>
      </c>
      <c r="F162" s="89" t="s">
        <v>32</v>
      </c>
      <c r="G162" s="26" t="s">
        <v>433</v>
      </c>
      <c r="H162" s="42" t="s">
        <v>196</v>
      </c>
      <c r="I162" s="301" t="s">
        <v>641</v>
      </c>
      <c r="J162" s="184" t="s">
        <v>101</v>
      </c>
      <c r="K162" s="302">
        <v>360000</v>
      </c>
      <c r="L162" s="192">
        <f t="shared" ref="L162:L165" si="5">K162/4.4074</f>
        <v>81680.809547579076</v>
      </c>
      <c r="M162" s="304" t="s">
        <v>28</v>
      </c>
      <c r="N162" s="184" t="s">
        <v>202</v>
      </c>
      <c r="O162" s="78" t="s">
        <v>445</v>
      </c>
    </row>
    <row r="163" spans="1:15" ht="165.6" x14ac:dyDescent="0.3">
      <c r="A163" s="476"/>
      <c r="B163" s="486"/>
      <c r="C163" s="489"/>
      <c r="D163" s="136">
        <v>160</v>
      </c>
      <c r="E163" s="136" t="s">
        <v>247</v>
      </c>
      <c r="F163" s="25" t="s">
        <v>32</v>
      </c>
      <c r="G163" s="135" t="s">
        <v>444</v>
      </c>
      <c r="H163" s="42" t="s">
        <v>263</v>
      </c>
      <c r="I163" s="301" t="s">
        <v>641</v>
      </c>
      <c r="J163" s="184" t="s">
        <v>101</v>
      </c>
      <c r="K163" s="302">
        <v>7027995</v>
      </c>
      <c r="L163" s="192">
        <f t="shared" si="5"/>
        <v>1594589.7808231611</v>
      </c>
      <c r="M163" s="304" t="s">
        <v>28</v>
      </c>
      <c r="N163" s="184" t="s">
        <v>202</v>
      </c>
      <c r="O163" s="78" t="s">
        <v>445</v>
      </c>
    </row>
    <row r="164" spans="1:15" ht="152.4" thickBot="1" x14ac:dyDescent="0.35">
      <c r="A164" s="477"/>
      <c r="B164" s="487"/>
      <c r="C164" s="490"/>
      <c r="D164" s="414">
        <v>161</v>
      </c>
      <c r="E164" s="414" t="s">
        <v>490</v>
      </c>
      <c r="F164" s="415" t="s">
        <v>32</v>
      </c>
      <c r="G164" s="416" t="s">
        <v>435</v>
      </c>
      <c r="H164" s="417" t="s">
        <v>262</v>
      </c>
      <c r="I164" s="418" t="s">
        <v>641</v>
      </c>
      <c r="J164" s="204" t="s">
        <v>101</v>
      </c>
      <c r="K164" s="419">
        <v>1350000</v>
      </c>
      <c r="L164" s="420">
        <f t="shared" si="5"/>
        <v>306303.03580342152</v>
      </c>
      <c r="M164" s="421" t="s">
        <v>28</v>
      </c>
      <c r="N164" s="204" t="s">
        <v>202</v>
      </c>
      <c r="O164" s="422" t="s">
        <v>445</v>
      </c>
    </row>
    <row r="165" spans="1:15" ht="260.25" customHeight="1" thickBot="1" x14ac:dyDescent="0.35">
      <c r="A165" s="399" t="s">
        <v>113</v>
      </c>
      <c r="B165" s="400" t="s">
        <v>258</v>
      </c>
      <c r="C165" s="401" t="s">
        <v>311</v>
      </c>
      <c r="D165" s="402">
        <v>162</v>
      </c>
      <c r="E165" s="402" t="s">
        <v>114</v>
      </c>
      <c r="F165" s="403" t="s">
        <v>27</v>
      </c>
      <c r="G165" s="403" t="s">
        <v>510</v>
      </c>
      <c r="H165" s="403" t="s">
        <v>198</v>
      </c>
      <c r="I165" s="403" t="s">
        <v>642</v>
      </c>
      <c r="J165" s="404" t="s">
        <v>101</v>
      </c>
      <c r="K165" s="405">
        <v>1560000</v>
      </c>
      <c r="L165" s="406">
        <f t="shared" si="5"/>
        <v>353950.17470617598</v>
      </c>
      <c r="M165" s="407" t="s">
        <v>19</v>
      </c>
      <c r="N165" s="407" t="s">
        <v>221</v>
      </c>
      <c r="O165" s="408" t="s">
        <v>446</v>
      </c>
    </row>
    <row r="168" spans="1:15" x14ac:dyDescent="0.3">
      <c r="I168" s="137"/>
    </row>
    <row r="170" spans="1:15" x14ac:dyDescent="0.3">
      <c r="I170" s="138"/>
    </row>
  </sheetData>
  <autoFilter ref="A3:O165" xr:uid="{4828DB76-8CD3-4319-A9F7-73C162C2D3C0}"/>
  <mergeCells count="36">
    <mergeCell ref="A1:O1"/>
    <mergeCell ref="D2:O2"/>
    <mergeCell ref="A2:C2"/>
    <mergeCell ref="A23:A40"/>
    <mergeCell ref="A41:A55"/>
    <mergeCell ref="A4:A22"/>
    <mergeCell ref="B4:B22"/>
    <mergeCell ref="C4:C22"/>
    <mergeCell ref="B23:B40"/>
    <mergeCell ref="C23:C40"/>
    <mergeCell ref="A111:A126"/>
    <mergeCell ref="B111:B126"/>
    <mergeCell ref="A130:A164"/>
    <mergeCell ref="C93:C110"/>
    <mergeCell ref="A93:A110"/>
    <mergeCell ref="B130:B164"/>
    <mergeCell ref="C130:C164"/>
    <mergeCell ref="A127:A129"/>
    <mergeCell ref="C111:C126"/>
    <mergeCell ref="B127:B129"/>
    <mergeCell ref="C127:C129"/>
    <mergeCell ref="B93:B110"/>
    <mergeCell ref="C84:C92"/>
    <mergeCell ref="B41:B55"/>
    <mergeCell ref="C41:C55"/>
    <mergeCell ref="A56:A66"/>
    <mergeCell ref="A67:A72"/>
    <mergeCell ref="B56:B66"/>
    <mergeCell ref="C56:C66"/>
    <mergeCell ref="B73:B83"/>
    <mergeCell ref="C73:C83"/>
    <mergeCell ref="A84:A92"/>
    <mergeCell ref="B84:B92"/>
    <mergeCell ref="B67:B72"/>
    <mergeCell ref="C67:C72"/>
    <mergeCell ref="A73:A83"/>
  </mergeCells>
  <phoneticPr fontId="9" type="noConversion"/>
  <pageMargins left="0.25" right="0.25" top="0.75" bottom="0.75" header="0.3" footer="0.3"/>
  <pageSetup paperSize="8" scale="33" orientation="landscape" r:id="rId1"/>
  <rowBreaks count="18" manualBreakCount="18">
    <brk id="12" max="16383" man="1"/>
    <brk id="22" max="16383" man="1"/>
    <brk id="31" max="16383" man="1"/>
    <brk id="40" max="16383" man="1"/>
    <brk id="48" max="16383" man="1"/>
    <brk id="55" max="16383" man="1"/>
    <brk id="66" max="16383" man="1"/>
    <brk id="72" max="16383" man="1"/>
    <brk id="83" max="16383" man="1"/>
    <brk id="92" max="16383" man="1"/>
    <brk id="102" max="16383" man="1"/>
    <brk id="110" max="16383" man="1"/>
    <brk id="119" max="16383" man="1"/>
    <brk id="129" max="16383" man="1"/>
    <brk id="134" max="16383" man="1"/>
    <brk id="142" max="16383" man="1"/>
    <brk id="150" max="16383" man="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FA-F996-4994-A97C-11C94CF8D9FE}">
  <dimension ref="A1:R44"/>
  <sheetViews>
    <sheetView zoomScale="85" zoomScaleNormal="85" zoomScaleSheetLayoutView="40" workbookViewId="0">
      <selection sqref="A1:P1"/>
    </sheetView>
  </sheetViews>
  <sheetFormatPr defaultColWidth="9.109375" defaultRowHeight="13.8" x14ac:dyDescent="0.3"/>
  <cols>
    <col min="1" max="1" width="15.5546875" style="1" customWidth="1"/>
    <col min="2" max="2" width="25.5546875" style="1" customWidth="1"/>
    <col min="3" max="3" width="21.5546875" style="1" customWidth="1"/>
    <col min="4" max="4" width="4.109375" style="2" bestFit="1" customWidth="1"/>
    <col min="5" max="5" width="37.5546875" style="1" customWidth="1"/>
    <col min="6" max="6" width="20.44140625" style="133" customWidth="1"/>
    <col min="7" max="7" width="87.44140625" style="1" customWidth="1"/>
    <col min="8" max="8" width="45.88671875" style="1" customWidth="1"/>
    <col min="9" max="9" width="11.6640625" style="1" customWidth="1"/>
    <col min="10" max="10" width="20.6640625" style="1" customWidth="1"/>
    <col min="11" max="11" width="20.6640625" style="1" hidden="1" customWidth="1"/>
    <col min="12" max="12" width="17.33203125" style="1" hidden="1" customWidth="1"/>
    <col min="13" max="13" width="18.109375" style="1" customWidth="1"/>
    <col min="14" max="15" width="21" style="1" customWidth="1"/>
    <col min="16" max="16" width="142.109375" style="1" customWidth="1"/>
    <col min="17" max="17" width="9.109375" style="1"/>
    <col min="18" max="18" width="14.109375" style="1" bestFit="1" customWidth="1"/>
    <col min="19" max="16384" width="9.109375" style="1"/>
  </cols>
  <sheetData>
    <row r="1" spans="1:16" s="3" customFormat="1" ht="42" customHeight="1" thickBot="1" x14ac:dyDescent="0.35">
      <c r="A1" s="522" t="s">
        <v>548</v>
      </c>
      <c r="B1" s="523"/>
      <c r="C1" s="523"/>
      <c r="D1" s="523"/>
      <c r="E1" s="523"/>
      <c r="F1" s="523"/>
      <c r="G1" s="523"/>
      <c r="H1" s="523"/>
      <c r="I1" s="523"/>
      <c r="J1" s="523"/>
      <c r="K1" s="523"/>
      <c r="L1" s="523"/>
      <c r="M1" s="523"/>
      <c r="N1" s="523"/>
      <c r="O1" s="523"/>
      <c r="P1" s="524"/>
    </row>
    <row r="2" spans="1:16" ht="15" customHeight="1" x14ac:dyDescent="0.3">
      <c r="A2" s="527" t="s">
        <v>0</v>
      </c>
      <c r="B2" s="528"/>
      <c r="C2" s="528"/>
      <c r="D2" s="525" t="s">
        <v>1</v>
      </c>
      <c r="E2" s="525"/>
      <c r="F2" s="525"/>
      <c r="G2" s="525"/>
      <c r="H2" s="525"/>
      <c r="I2" s="525"/>
      <c r="J2" s="525"/>
      <c r="K2" s="525"/>
      <c r="L2" s="525"/>
      <c r="M2" s="525"/>
      <c r="N2" s="525"/>
      <c r="O2" s="525"/>
      <c r="P2" s="526"/>
    </row>
    <row r="3" spans="1:16" ht="96.6" x14ac:dyDescent="0.3">
      <c r="A3" s="202" t="s">
        <v>2</v>
      </c>
      <c r="B3" s="53" t="s">
        <v>3</v>
      </c>
      <c r="C3" s="53" t="s">
        <v>4</v>
      </c>
      <c r="D3" s="54" t="s">
        <v>5</v>
      </c>
      <c r="E3" s="54" t="s">
        <v>6</v>
      </c>
      <c r="F3" s="54" t="s">
        <v>494</v>
      </c>
      <c r="G3" s="54" t="s">
        <v>8</v>
      </c>
      <c r="H3" s="54" t="s">
        <v>9</v>
      </c>
      <c r="I3" s="54" t="s">
        <v>195</v>
      </c>
      <c r="J3" s="54" t="s">
        <v>11</v>
      </c>
      <c r="K3" s="54" t="s">
        <v>325</v>
      </c>
      <c r="L3" s="55" t="s">
        <v>12</v>
      </c>
      <c r="M3" s="55" t="s">
        <v>13</v>
      </c>
      <c r="N3" s="54" t="s">
        <v>185</v>
      </c>
      <c r="O3" s="54" t="s">
        <v>184</v>
      </c>
      <c r="P3" s="56" t="s">
        <v>14</v>
      </c>
    </row>
    <row r="4" spans="1:16" ht="152.25" customHeight="1" x14ac:dyDescent="0.3">
      <c r="A4" s="476" t="s">
        <v>199</v>
      </c>
      <c r="B4" s="517" t="s">
        <v>422</v>
      </c>
      <c r="C4" s="519" t="s">
        <v>628</v>
      </c>
      <c r="D4" s="24">
        <v>1</v>
      </c>
      <c r="E4" s="186" t="s">
        <v>463</v>
      </c>
      <c r="F4" s="187" t="s">
        <v>17</v>
      </c>
      <c r="G4" s="188" t="s">
        <v>464</v>
      </c>
      <c r="H4" s="186" t="s">
        <v>237</v>
      </c>
      <c r="I4" s="189" t="s">
        <v>425</v>
      </c>
      <c r="J4" s="190" t="s">
        <v>115</v>
      </c>
      <c r="K4" s="191">
        <v>2800000</v>
      </c>
      <c r="L4" s="191">
        <f>K4*85%</f>
        <v>2380000</v>
      </c>
      <c r="M4" s="192">
        <f>L4/4.4074</f>
        <v>540000.90756455052</v>
      </c>
      <c r="N4" s="185" t="s">
        <v>28</v>
      </c>
      <c r="O4" s="185" t="s">
        <v>202</v>
      </c>
      <c r="P4" s="193" t="s">
        <v>466</v>
      </c>
    </row>
    <row r="5" spans="1:16" ht="152.25" customHeight="1" x14ac:dyDescent="0.3">
      <c r="A5" s="476"/>
      <c r="B5" s="517"/>
      <c r="C5" s="519"/>
      <c r="D5" s="24">
        <v>2</v>
      </c>
      <c r="E5" s="186" t="s">
        <v>330</v>
      </c>
      <c r="F5" s="187" t="s">
        <v>21</v>
      </c>
      <c r="G5" s="188" t="s">
        <v>492</v>
      </c>
      <c r="H5" s="186" t="s">
        <v>234</v>
      </c>
      <c r="I5" s="189" t="s">
        <v>425</v>
      </c>
      <c r="J5" s="190" t="s">
        <v>115</v>
      </c>
      <c r="K5" s="191">
        <v>6375000</v>
      </c>
      <c r="L5" s="191">
        <f t="shared" ref="L5:L19" si="0">K5*85%</f>
        <v>5418750</v>
      </c>
      <c r="M5" s="192">
        <f>L5/4.4074</f>
        <v>1229466.3520442892</v>
      </c>
      <c r="N5" s="185" t="s">
        <v>584</v>
      </c>
      <c r="O5" s="185" t="s">
        <v>202</v>
      </c>
      <c r="P5" s="193" t="s">
        <v>364</v>
      </c>
    </row>
    <row r="6" spans="1:16" ht="158.25" customHeight="1" x14ac:dyDescent="0.3">
      <c r="A6" s="476"/>
      <c r="B6" s="517"/>
      <c r="C6" s="519"/>
      <c r="D6" s="24">
        <v>3</v>
      </c>
      <c r="E6" s="186" t="s">
        <v>455</v>
      </c>
      <c r="F6" s="187" t="s">
        <v>36</v>
      </c>
      <c r="G6" s="188" t="s">
        <v>456</v>
      </c>
      <c r="H6" s="186" t="s">
        <v>237</v>
      </c>
      <c r="I6" s="189" t="s">
        <v>425</v>
      </c>
      <c r="J6" s="190" t="s">
        <v>115</v>
      </c>
      <c r="K6" s="191">
        <v>7060000</v>
      </c>
      <c r="L6" s="191">
        <f t="shared" si="0"/>
        <v>6001000</v>
      </c>
      <c r="M6" s="192">
        <f>L6/4.4074</f>
        <v>1361573.7169306166</v>
      </c>
      <c r="N6" s="185" t="s">
        <v>219</v>
      </c>
      <c r="O6" s="185" t="s">
        <v>202</v>
      </c>
      <c r="P6" s="193" t="s">
        <v>467</v>
      </c>
    </row>
    <row r="7" spans="1:16" ht="152.25" customHeight="1" x14ac:dyDescent="0.3">
      <c r="A7" s="476"/>
      <c r="B7" s="517"/>
      <c r="C7" s="519"/>
      <c r="D7" s="24">
        <v>4</v>
      </c>
      <c r="E7" s="186" t="s">
        <v>236</v>
      </c>
      <c r="F7" s="187" t="s">
        <v>139</v>
      </c>
      <c r="G7" s="188" t="s">
        <v>423</v>
      </c>
      <c r="H7" s="186" t="s">
        <v>235</v>
      </c>
      <c r="I7" s="189" t="s">
        <v>425</v>
      </c>
      <c r="J7" s="190" t="s">
        <v>115</v>
      </c>
      <c r="K7" s="191">
        <v>30487210.899999999</v>
      </c>
      <c r="L7" s="191">
        <f t="shared" si="0"/>
        <v>25914129.264999997</v>
      </c>
      <c r="M7" s="192">
        <f t="shared" ref="M7:M19" si="1">L7/4.4074</f>
        <v>5879686.2696828051</v>
      </c>
      <c r="N7" s="185" t="s">
        <v>28</v>
      </c>
      <c r="O7" s="185" t="s">
        <v>202</v>
      </c>
      <c r="P7" s="193" t="s">
        <v>365</v>
      </c>
    </row>
    <row r="8" spans="1:16" ht="152.25" customHeight="1" x14ac:dyDescent="0.3">
      <c r="A8" s="476"/>
      <c r="B8" s="517"/>
      <c r="C8" s="519"/>
      <c r="D8" s="24">
        <v>5</v>
      </c>
      <c r="E8" s="186" t="s">
        <v>486</v>
      </c>
      <c r="F8" s="187" t="s">
        <v>139</v>
      </c>
      <c r="G8" s="188" t="s">
        <v>487</v>
      </c>
      <c r="H8" s="186" t="s">
        <v>235</v>
      </c>
      <c r="I8" s="189" t="s">
        <v>425</v>
      </c>
      <c r="J8" s="190" t="s">
        <v>115</v>
      </c>
      <c r="K8" s="191">
        <v>12000000</v>
      </c>
      <c r="L8" s="191">
        <f t="shared" si="0"/>
        <v>10200000</v>
      </c>
      <c r="M8" s="192">
        <f t="shared" si="1"/>
        <v>2314289.6038480736</v>
      </c>
      <c r="N8" s="185" t="s">
        <v>28</v>
      </c>
      <c r="O8" s="185" t="s">
        <v>202</v>
      </c>
      <c r="P8" s="193" t="s">
        <v>365</v>
      </c>
    </row>
    <row r="9" spans="1:16" ht="285" customHeight="1" x14ac:dyDescent="0.3">
      <c r="A9" s="476"/>
      <c r="B9" s="517"/>
      <c r="C9" s="519"/>
      <c r="D9" s="24">
        <v>6</v>
      </c>
      <c r="E9" s="187" t="s">
        <v>430</v>
      </c>
      <c r="F9" s="187" t="s">
        <v>598</v>
      </c>
      <c r="G9" s="188" t="s">
        <v>599</v>
      </c>
      <c r="H9" s="186" t="s">
        <v>237</v>
      </c>
      <c r="I9" s="189" t="s">
        <v>425</v>
      </c>
      <c r="J9" s="190" t="s">
        <v>115</v>
      </c>
      <c r="K9" s="191">
        <v>29480000</v>
      </c>
      <c r="L9" s="191">
        <f t="shared" si="0"/>
        <v>25058000</v>
      </c>
      <c r="M9" s="192">
        <f t="shared" si="1"/>
        <v>5685438.1267867675</v>
      </c>
      <c r="N9" s="185" t="s">
        <v>28</v>
      </c>
      <c r="O9" s="185" t="s">
        <v>202</v>
      </c>
      <c r="P9" s="193" t="s">
        <v>365</v>
      </c>
    </row>
    <row r="10" spans="1:16" ht="152.25" customHeight="1" x14ac:dyDescent="0.3">
      <c r="A10" s="476"/>
      <c r="B10" s="517"/>
      <c r="C10" s="520"/>
      <c r="D10" s="185">
        <v>7</v>
      </c>
      <c r="E10" s="186" t="s">
        <v>653</v>
      </c>
      <c r="F10" s="187" t="s">
        <v>23</v>
      </c>
      <c r="G10" s="188" t="s">
        <v>654</v>
      </c>
      <c r="H10" s="186" t="s">
        <v>237</v>
      </c>
      <c r="I10" s="189" t="s">
        <v>425</v>
      </c>
      <c r="J10" s="190" t="s">
        <v>115</v>
      </c>
      <c r="K10" s="191"/>
      <c r="L10" s="191">
        <v>7225000</v>
      </c>
      <c r="M10" s="192">
        <v>500000</v>
      </c>
      <c r="N10" s="185" t="s">
        <v>219</v>
      </c>
      <c r="O10" s="185" t="s">
        <v>202</v>
      </c>
      <c r="P10" s="193" t="s">
        <v>366</v>
      </c>
    </row>
    <row r="11" spans="1:16" ht="152.25" customHeight="1" x14ac:dyDescent="0.3">
      <c r="A11" s="476"/>
      <c r="B11" s="517"/>
      <c r="C11" s="520"/>
      <c r="D11" s="185">
        <v>8</v>
      </c>
      <c r="E11" s="186" t="s">
        <v>153</v>
      </c>
      <c r="F11" s="187" t="s">
        <v>38</v>
      </c>
      <c r="G11" s="188" t="s">
        <v>424</v>
      </c>
      <c r="H11" s="186" t="s">
        <v>237</v>
      </c>
      <c r="I11" s="189" t="s">
        <v>425</v>
      </c>
      <c r="J11" s="190" t="s">
        <v>115</v>
      </c>
      <c r="K11" s="191">
        <v>2000000</v>
      </c>
      <c r="L11" s="191">
        <f t="shared" si="0"/>
        <v>1700000</v>
      </c>
      <c r="M11" s="192">
        <f t="shared" si="1"/>
        <v>385714.93397467898</v>
      </c>
      <c r="N11" s="185" t="s">
        <v>219</v>
      </c>
      <c r="O11" s="185" t="s">
        <v>202</v>
      </c>
      <c r="P11" s="193" t="s">
        <v>367</v>
      </c>
    </row>
    <row r="12" spans="1:16" ht="276" x14ac:dyDescent="0.3">
      <c r="A12" s="476"/>
      <c r="B12" s="517"/>
      <c r="C12" s="520"/>
      <c r="D12" s="185">
        <v>9</v>
      </c>
      <c r="E12" s="186" t="s">
        <v>604</v>
      </c>
      <c r="F12" s="187" t="s">
        <v>40</v>
      </c>
      <c r="G12" s="188" t="s">
        <v>629</v>
      </c>
      <c r="H12" s="194" t="s">
        <v>240</v>
      </c>
      <c r="I12" s="189" t="s">
        <v>425</v>
      </c>
      <c r="J12" s="190" t="s">
        <v>115</v>
      </c>
      <c r="K12" s="191"/>
      <c r="L12" s="191"/>
      <c r="M12" s="192">
        <v>1957503.29</v>
      </c>
      <c r="N12" s="185" t="s">
        <v>219</v>
      </c>
      <c r="O12" s="185" t="s">
        <v>202</v>
      </c>
      <c r="P12" s="193" t="s">
        <v>605</v>
      </c>
    </row>
    <row r="13" spans="1:16" ht="166.5" customHeight="1" x14ac:dyDescent="0.3">
      <c r="A13" s="476"/>
      <c r="B13" s="517"/>
      <c r="C13" s="520"/>
      <c r="D13" s="185">
        <v>10</v>
      </c>
      <c r="E13" s="186" t="s">
        <v>609</v>
      </c>
      <c r="F13" s="187" t="s">
        <v>238</v>
      </c>
      <c r="G13" s="188" t="s">
        <v>644</v>
      </c>
      <c r="H13" s="186" t="s">
        <v>237</v>
      </c>
      <c r="I13" s="189" t="s">
        <v>425</v>
      </c>
      <c r="J13" s="190" t="s">
        <v>115</v>
      </c>
      <c r="K13" s="191">
        <v>16794740</v>
      </c>
      <c r="L13" s="191">
        <f>K13*62%</f>
        <v>10412738.800000001</v>
      </c>
      <c r="M13" s="192">
        <f>L13/4.4074</f>
        <v>2362558.1521985754</v>
      </c>
      <c r="N13" s="185" t="s">
        <v>219</v>
      </c>
      <c r="O13" s="185" t="s">
        <v>202</v>
      </c>
      <c r="P13" s="193" t="s">
        <v>368</v>
      </c>
    </row>
    <row r="14" spans="1:16" ht="152.25" customHeight="1" x14ac:dyDescent="0.3">
      <c r="A14" s="476"/>
      <c r="B14" s="517"/>
      <c r="C14" s="520"/>
      <c r="D14" s="24">
        <v>11</v>
      </c>
      <c r="E14" s="186" t="s">
        <v>116</v>
      </c>
      <c r="F14" s="187" t="s">
        <v>27</v>
      </c>
      <c r="G14" s="188" t="s">
        <v>244</v>
      </c>
      <c r="H14" s="186" t="s">
        <v>237</v>
      </c>
      <c r="I14" s="189" t="s">
        <v>425</v>
      </c>
      <c r="J14" s="190" t="s">
        <v>115</v>
      </c>
      <c r="K14" s="191">
        <v>3000000</v>
      </c>
      <c r="L14" s="191">
        <f>K14*62%</f>
        <v>1860000</v>
      </c>
      <c r="M14" s="192">
        <f t="shared" si="1"/>
        <v>422017.51599582523</v>
      </c>
      <c r="N14" s="185" t="s">
        <v>154</v>
      </c>
      <c r="O14" s="185" t="s">
        <v>202</v>
      </c>
      <c r="P14" s="193" t="s">
        <v>369</v>
      </c>
    </row>
    <row r="15" spans="1:16" ht="152.25" customHeight="1" x14ac:dyDescent="0.3">
      <c r="A15" s="476"/>
      <c r="B15" s="517"/>
      <c r="C15" s="520"/>
      <c r="D15" s="24">
        <v>12</v>
      </c>
      <c r="E15" s="195" t="s">
        <v>426</v>
      </c>
      <c r="F15" s="187" t="s">
        <v>27</v>
      </c>
      <c r="G15" s="186" t="s">
        <v>429</v>
      </c>
      <c r="H15" s="186" t="s">
        <v>237</v>
      </c>
      <c r="I15" s="189" t="s">
        <v>425</v>
      </c>
      <c r="J15" s="190" t="s">
        <v>115</v>
      </c>
      <c r="K15" s="191">
        <v>3000000</v>
      </c>
      <c r="L15" s="191">
        <f t="shared" ref="L15:L17" si="2">K15*62%</f>
        <v>1860000</v>
      </c>
      <c r="M15" s="192">
        <f t="shared" si="1"/>
        <v>422017.51599582523</v>
      </c>
      <c r="N15" s="185" t="s">
        <v>154</v>
      </c>
      <c r="O15" s="185" t="s">
        <v>202</v>
      </c>
      <c r="P15" s="193" t="s">
        <v>369</v>
      </c>
    </row>
    <row r="16" spans="1:16" ht="152.25" customHeight="1" x14ac:dyDescent="0.3">
      <c r="A16" s="476"/>
      <c r="B16" s="517"/>
      <c r="C16" s="520"/>
      <c r="D16" s="24">
        <v>13</v>
      </c>
      <c r="E16" s="195" t="s">
        <v>427</v>
      </c>
      <c r="F16" s="187" t="s">
        <v>27</v>
      </c>
      <c r="G16" s="186" t="s">
        <v>428</v>
      </c>
      <c r="H16" s="186" t="s">
        <v>239</v>
      </c>
      <c r="I16" s="189" t="s">
        <v>425</v>
      </c>
      <c r="J16" s="190" t="s">
        <v>115</v>
      </c>
      <c r="K16" s="191">
        <v>2000000</v>
      </c>
      <c r="L16" s="191">
        <f t="shared" si="2"/>
        <v>1240000</v>
      </c>
      <c r="M16" s="192">
        <f t="shared" si="1"/>
        <v>281345.01066388347</v>
      </c>
      <c r="N16" s="185" t="s">
        <v>154</v>
      </c>
      <c r="O16" s="185" t="s">
        <v>202</v>
      </c>
      <c r="P16" s="193" t="s">
        <v>369</v>
      </c>
    </row>
    <row r="17" spans="1:18" ht="152.25" customHeight="1" x14ac:dyDescent="0.3">
      <c r="A17" s="476"/>
      <c r="B17" s="517"/>
      <c r="C17" s="520"/>
      <c r="D17" s="24">
        <v>14</v>
      </c>
      <c r="E17" s="195" t="s">
        <v>512</v>
      </c>
      <c r="F17" s="187" t="s">
        <v>27</v>
      </c>
      <c r="G17" s="186" t="s">
        <v>513</v>
      </c>
      <c r="H17" s="186" t="s">
        <v>237</v>
      </c>
      <c r="I17" s="189" t="s">
        <v>425</v>
      </c>
      <c r="J17" s="190" t="s">
        <v>115</v>
      </c>
      <c r="K17" s="191">
        <v>4785500</v>
      </c>
      <c r="L17" s="191">
        <f t="shared" si="2"/>
        <v>2967010</v>
      </c>
      <c r="M17" s="192">
        <f>L17/4.4074</f>
        <v>673188.27426600712</v>
      </c>
      <c r="N17" s="185" t="s">
        <v>154</v>
      </c>
      <c r="O17" s="185" t="s">
        <v>202</v>
      </c>
      <c r="P17" s="193" t="s">
        <v>369</v>
      </c>
    </row>
    <row r="18" spans="1:18" ht="152.25" customHeight="1" x14ac:dyDescent="0.3">
      <c r="A18" s="476"/>
      <c r="B18" s="517"/>
      <c r="C18" s="520"/>
      <c r="D18" s="24">
        <v>15</v>
      </c>
      <c r="E18" s="196" t="s">
        <v>453</v>
      </c>
      <c r="F18" s="187" t="s">
        <v>29</v>
      </c>
      <c r="G18" s="197" t="s">
        <v>454</v>
      </c>
      <c r="H18" s="186" t="s">
        <v>237</v>
      </c>
      <c r="I18" s="189" t="s">
        <v>425</v>
      </c>
      <c r="J18" s="190" t="s">
        <v>115</v>
      </c>
      <c r="K18" s="191"/>
      <c r="L18" s="191">
        <v>6634212.4056000002</v>
      </c>
      <c r="M18" s="198">
        <f>L18/4.4074</f>
        <v>1505244</v>
      </c>
      <c r="N18" s="199" t="s">
        <v>28</v>
      </c>
      <c r="O18" s="185" t="s">
        <v>202</v>
      </c>
      <c r="P18" s="193" t="s">
        <v>468</v>
      </c>
      <c r="R18" s="142"/>
    </row>
    <row r="19" spans="1:18" ht="152.25" customHeight="1" x14ac:dyDescent="0.3">
      <c r="A19" s="476"/>
      <c r="B19" s="517"/>
      <c r="C19" s="520"/>
      <c r="D19" s="24">
        <v>16</v>
      </c>
      <c r="E19" s="186" t="s">
        <v>331</v>
      </c>
      <c r="F19" s="187" t="s">
        <v>41</v>
      </c>
      <c r="G19" s="188" t="s">
        <v>242</v>
      </c>
      <c r="H19" s="194" t="s">
        <v>240</v>
      </c>
      <c r="I19" s="189" t="s">
        <v>425</v>
      </c>
      <c r="J19" s="200" t="s">
        <v>115</v>
      </c>
      <c r="K19" s="201">
        <v>4500000</v>
      </c>
      <c r="L19" s="191">
        <f t="shared" si="0"/>
        <v>3825000</v>
      </c>
      <c r="M19" s="198">
        <f t="shared" si="1"/>
        <v>867858.60144302761</v>
      </c>
      <c r="N19" s="199" t="s">
        <v>28</v>
      </c>
      <c r="O19" s="185" t="s">
        <v>202</v>
      </c>
      <c r="P19" s="193" t="s">
        <v>370</v>
      </c>
    </row>
    <row r="20" spans="1:18" ht="152.25" customHeight="1" thickBot="1" x14ac:dyDescent="0.35">
      <c r="A20" s="477"/>
      <c r="B20" s="518"/>
      <c r="C20" s="521"/>
      <c r="D20" s="204">
        <v>17</v>
      </c>
      <c r="E20" s="204" t="s">
        <v>241</v>
      </c>
      <c r="F20" s="204" t="s">
        <v>32</v>
      </c>
      <c r="G20" s="205" t="s">
        <v>243</v>
      </c>
      <c r="H20" s="206" t="s">
        <v>237</v>
      </c>
      <c r="I20" s="207" t="s">
        <v>425</v>
      </c>
      <c r="J20" s="208" t="s">
        <v>115</v>
      </c>
      <c r="K20" s="209">
        <v>17434400</v>
      </c>
      <c r="L20" s="210">
        <f>K20*47%</f>
        <v>8194168</v>
      </c>
      <c r="M20" s="211">
        <v>2998472.5693923859</v>
      </c>
      <c r="N20" s="212" t="s">
        <v>19</v>
      </c>
      <c r="O20" s="203" t="s">
        <v>202</v>
      </c>
      <c r="P20" s="213" t="s">
        <v>617</v>
      </c>
    </row>
    <row r="21" spans="1:18" x14ac:dyDescent="0.3">
      <c r="L21" s="131"/>
      <c r="M21" s="132"/>
    </row>
    <row r="22" spans="1:18" x14ac:dyDescent="0.3">
      <c r="M22" s="132"/>
    </row>
    <row r="23" spans="1:18" x14ac:dyDescent="0.3">
      <c r="M23" s="132"/>
    </row>
    <row r="24" spans="1:18" x14ac:dyDescent="0.3">
      <c r="H24" s="132"/>
      <c r="K24" s="131"/>
      <c r="L24" s="131"/>
      <c r="M24" s="132"/>
    </row>
    <row r="25" spans="1:18" x14ac:dyDescent="0.3">
      <c r="L25" s="131"/>
      <c r="M25" s="132"/>
    </row>
    <row r="26" spans="1:18" ht="14.4" x14ac:dyDescent="0.3">
      <c r="H26" s="132"/>
      <c r="L26" s="143"/>
      <c r="M26" s="132"/>
    </row>
    <row r="27" spans="1:18" x14ac:dyDescent="0.3">
      <c r="M27" s="132"/>
    </row>
    <row r="28" spans="1:18" x14ac:dyDescent="0.3">
      <c r="H28" s="132"/>
      <c r="M28" s="132"/>
    </row>
    <row r="29" spans="1:18" x14ac:dyDescent="0.3">
      <c r="M29" s="132"/>
    </row>
    <row r="30" spans="1:18" x14ac:dyDescent="0.3">
      <c r="M30" s="132"/>
    </row>
    <row r="31" spans="1:18" x14ac:dyDescent="0.3">
      <c r="M31" s="132"/>
    </row>
    <row r="32" spans="1:18" x14ac:dyDescent="0.3">
      <c r="M32" s="132"/>
    </row>
    <row r="33" spans="13:13" x14ac:dyDescent="0.3">
      <c r="M33" s="132"/>
    </row>
    <row r="34" spans="13:13" x14ac:dyDescent="0.3">
      <c r="M34" s="132"/>
    </row>
    <row r="35" spans="13:13" x14ac:dyDescent="0.3">
      <c r="M35" s="132"/>
    </row>
    <row r="36" spans="13:13" x14ac:dyDescent="0.3">
      <c r="M36" s="132"/>
    </row>
    <row r="37" spans="13:13" x14ac:dyDescent="0.3">
      <c r="M37" s="132"/>
    </row>
    <row r="38" spans="13:13" x14ac:dyDescent="0.3">
      <c r="M38" s="132"/>
    </row>
    <row r="39" spans="13:13" x14ac:dyDescent="0.3">
      <c r="M39" s="132"/>
    </row>
    <row r="40" spans="13:13" x14ac:dyDescent="0.3">
      <c r="M40" s="132"/>
    </row>
    <row r="41" spans="13:13" x14ac:dyDescent="0.3">
      <c r="M41" s="132"/>
    </row>
    <row r="42" spans="13:13" x14ac:dyDescent="0.3">
      <c r="M42" s="132"/>
    </row>
    <row r="43" spans="13:13" x14ac:dyDescent="0.3">
      <c r="M43" s="132"/>
    </row>
    <row r="44" spans="13:13" x14ac:dyDescent="0.3">
      <c r="M44" s="132"/>
    </row>
  </sheetData>
  <autoFilter ref="A3:P21" xr:uid="{4828DB76-8CD3-4319-A9F7-73C162C2D3C0}"/>
  <mergeCells count="6">
    <mergeCell ref="A4:A20"/>
    <mergeCell ref="B4:B20"/>
    <mergeCell ref="C4:C20"/>
    <mergeCell ref="A1:P1"/>
    <mergeCell ref="D2:P2"/>
    <mergeCell ref="A2:C2"/>
  </mergeCells>
  <phoneticPr fontId="9" type="noConversion"/>
  <pageMargins left="0.25" right="0.25" top="0.75" bottom="0.75" header="0.3" footer="0.3"/>
  <pageSetup paperSize="8" scale="41"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6EF9-B360-4301-A5F1-E45895E9A70E}">
  <dimension ref="A1:I18"/>
  <sheetViews>
    <sheetView zoomScale="85" zoomScaleNormal="85" workbookViewId="0">
      <selection sqref="A1:I1"/>
    </sheetView>
  </sheetViews>
  <sheetFormatPr defaultColWidth="9.109375" defaultRowHeight="13.8" x14ac:dyDescent="0.3"/>
  <cols>
    <col min="1" max="1" width="4.109375" style="2" bestFit="1" customWidth="1"/>
    <col min="2" max="2" width="35.6640625" style="1" customWidth="1"/>
    <col min="3" max="3" width="20.44140625" style="1" customWidth="1"/>
    <col min="4" max="4" width="17.88671875" style="1" customWidth="1"/>
    <col min="5" max="5" width="96.33203125" style="1" customWidth="1"/>
    <col min="6" max="6" width="87.88671875" style="1" customWidth="1"/>
    <col min="7" max="7" width="14.33203125" style="1" customWidth="1"/>
    <col min="8" max="8" width="16.88671875" style="1" customWidth="1"/>
    <col min="9" max="9" width="21" style="1" customWidth="1"/>
    <col min="10" max="16384" width="9.109375" style="1"/>
  </cols>
  <sheetData>
    <row r="1" spans="1:9" s="3" customFormat="1" ht="42" customHeight="1" thickBot="1" x14ac:dyDescent="0.35">
      <c r="A1" s="522" t="s">
        <v>117</v>
      </c>
      <c r="B1" s="523"/>
      <c r="C1" s="523"/>
      <c r="D1" s="523"/>
      <c r="E1" s="523"/>
      <c r="F1" s="523"/>
      <c r="G1" s="523"/>
      <c r="H1" s="523"/>
      <c r="I1" s="524"/>
    </row>
    <row r="2" spans="1:9" ht="45" customHeight="1" x14ac:dyDescent="0.3">
      <c r="A2" s="214" t="s">
        <v>5</v>
      </c>
      <c r="B2" s="215" t="s">
        <v>6</v>
      </c>
      <c r="C2" s="215" t="s">
        <v>7</v>
      </c>
      <c r="D2" s="215" t="s">
        <v>493</v>
      </c>
      <c r="E2" s="215" t="s">
        <v>8</v>
      </c>
      <c r="F2" s="215" t="s">
        <v>9</v>
      </c>
      <c r="G2" s="215" t="s">
        <v>10</v>
      </c>
      <c r="H2" s="215" t="s">
        <v>118</v>
      </c>
      <c r="I2" s="216" t="s">
        <v>119</v>
      </c>
    </row>
    <row r="3" spans="1:9" ht="165.6" x14ac:dyDescent="0.3">
      <c r="A3" s="175">
        <v>1</v>
      </c>
      <c r="B3" s="141" t="s">
        <v>120</v>
      </c>
      <c r="C3" s="141" t="s">
        <v>139</v>
      </c>
      <c r="D3" s="141" t="s">
        <v>137</v>
      </c>
      <c r="E3" s="141" t="s">
        <v>595</v>
      </c>
      <c r="F3" s="171" t="s">
        <v>142</v>
      </c>
      <c r="G3" s="172" t="s">
        <v>122</v>
      </c>
      <c r="H3" s="173">
        <v>172762500</v>
      </c>
      <c r="I3" s="176" t="s">
        <v>594</v>
      </c>
    </row>
    <row r="4" spans="1:9" ht="261.75" customHeight="1" x14ac:dyDescent="0.3">
      <c r="A4" s="175">
        <v>2</v>
      </c>
      <c r="B4" s="141" t="s">
        <v>549</v>
      </c>
      <c r="C4" s="141" t="s">
        <v>139</v>
      </c>
      <c r="D4" s="141" t="s">
        <v>137</v>
      </c>
      <c r="E4" s="141" t="s">
        <v>559</v>
      </c>
      <c r="F4" s="171" t="s">
        <v>142</v>
      </c>
      <c r="G4" s="172" t="s">
        <v>122</v>
      </c>
      <c r="H4" s="173">
        <v>22804878</v>
      </c>
      <c r="I4" s="176" t="s">
        <v>596</v>
      </c>
    </row>
    <row r="5" spans="1:9" ht="288" customHeight="1" x14ac:dyDescent="0.3">
      <c r="A5" s="175">
        <v>3</v>
      </c>
      <c r="B5" s="141" t="s">
        <v>550</v>
      </c>
      <c r="C5" s="141" t="s">
        <v>139</v>
      </c>
      <c r="D5" s="141" t="s">
        <v>137</v>
      </c>
      <c r="E5" s="141" t="s">
        <v>560</v>
      </c>
      <c r="F5" s="171" t="s">
        <v>142</v>
      </c>
      <c r="G5" s="172" t="s">
        <v>122</v>
      </c>
      <c r="H5" s="173">
        <v>46209240.170000002</v>
      </c>
      <c r="I5" s="176" t="s">
        <v>573</v>
      </c>
    </row>
    <row r="6" spans="1:9" ht="66.75" customHeight="1" x14ac:dyDescent="0.3">
      <c r="A6" s="175">
        <v>4</v>
      </c>
      <c r="B6" s="141" t="s">
        <v>473</v>
      </c>
      <c r="C6" s="141" t="s">
        <v>139</v>
      </c>
      <c r="D6" s="141" t="s">
        <v>137</v>
      </c>
      <c r="E6" s="141" t="s">
        <v>135</v>
      </c>
      <c r="F6" s="171" t="s">
        <v>142</v>
      </c>
      <c r="G6" s="172" t="s">
        <v>122</v>
      </c>
      <c r="H6" s="173">
        <v>82650406.5</v>
      </c>
      <c r="I6" s="176" t="s">
        <v>126</v>
      </c>
    </row>
    <row r="7" spans="1:9" ht="82.8" x14ac:dyDescent="0.3">
      <c r="A7" s="175">
        <v>5</v>
      </c>
      <c r="B7" s="141" t="s">
        <v>146</v>
      </c>
      <c r="C7" s="141" t="s">
        <v>474</v>
      </c>
      <c r="D7" s="141" t="s">
        <v>137</v>
      </c>
      <c r="E7" s="141" t="s">
        <v>551</v>
      </c>
      <c r="F7" s="171" t="s">
        <v>142</v>
      </c>
      <c r="G7" s="172" t="s">
        <v>122</v>
      </c>
      <c r="H7" s="173">
        <v>64488113.329999998</v>
      </c>
      <c r="I7" s="176" t="s">
        <v>597</v>
      </c>
    </row>
    <row r="8" spans="1:9" ht="165.6" x14ac:dyDescent="0.3">
      <c r="A8" s="175">
        <v>6</v>
      </c>
      <c r="B8" s="141" t="s">
        <v>130</v>
      </c>
      <c r="C8" s="174" t="s">
        <v>40</v>
      </c>
      <c r="D8" s="174" t="s">
        <v>137</v>
      </c>
      <c r="E8" s="174" t="s">
        <v>131</v>
      </c>
      <c r="F8" s="174" t="s">
        <v>125</v>
      </c>
      <c r="G8" s="172" t="s">
        <v>122</v>
      </c>
      <c r="H8" s="173">
        <v>10673753.5</v>
      </c>
      <c r="I8" s="176" t="s">
        <v>126</v>
      </c>
    </row>
    <row r="9" spans="1:9" ht="207" x14ac:dyDescent="0.3">
      <c r="A9" s="175">
        <v>7</v>
      </c>
      <c r="B9" s="141" t="s">
        <v>132</v>
      </c>
      <c r="C9" s="141" t="s">
        <v>25</v>
      </c>
      <c r="D9" s="141" t="s">
        <v>137</v>
      </c>
      <c r="E9" s="141" t="s">
        <v>452</v>
      </c>
      <c r="F9" s="171" t="s">
        <v>133</v>
      </c>
      <c r="G9" s="172" t="s">
        <v>122</v>
      </c>
      <c r="H9" s="173">
        <f>15941836.2-143634.47</f>
        <v>15798201.729999999</v>
      </c>
      <c r="I9" s="176" t="s">
        <v>148</v>
      </c>
    </row>
    <row r="10" spans="1:9" ht="138" x14ac:dyDescent="0.3">
      <c r="A10" s="175">
        <v>8</v>
      </c>
      <c r="B10" s="141" t="s">
        <v>172</v>
      </c>
      <c r="C10" s="141" t="s">
        <v>29</v>
      </c>
      <c r="D10" s="141" t="s">
        <v>137</v>
      </c>
      <c r="E10" s="141" t="s">
        <v>182</v>
      </c>
      <c r="F10" s="171" t="s">
        <v>174</v>
      </c>
      <c r="G10" s="172" t="s">
        <v>122</v>
      </c>
      <c r="H10" s="173">
        <f>22000000+143634.47</f>
        <v>22143634.469999999</v>
      </c>
      <c r="I10" s="177" t="s">
        <v>574</v>
      </c>
    </row>
    <row r="11" spans="1:9" ht="103.5" customHeight="1" x14ac:dyDescent="0.3">
      <c r="A11" s="175">
        <v>9</v>
      </c>
      <c r="B11" s="141" t="s">
        <v>177</v>
      </c>
      <c r="C11" s="141" t="s">
        <v>29</v>
      </c>
      <c r="D11" s="141" t="s">
        <v>137</v>
      </c>
      <c r="E11" s="141" t="s">
        <v>179</v>
      </c>
      <c r="F11" s="171" t="s">
        <v>180</v>
      </c>
      <c r="G11" s="172" t="s">
        <v>122</v>
      </c>
      <c r="H11" s="173">
        <v>4297306</v>
      </c>
      <c r="I11" s="177" t="s">
        <v>178</v>
      </c>
    </row>
    <row r="12" spans="1:9" ht="165.6" x14ac:dyDescent="0.3">
      <c r="A12" s="175">
        <v>10</v>
      </c>
      <c r="B12" s="141" t="s">
        <v>128</v>
      </c>
      <c r="C12" s="141" t="s">
        <v>32</v>
      </c>
      <c r="D12" s="141" t="s">
        <v>137</v>
      </c>
      <c r="E12" s="141" t="s">
        <v>615</v>
      </c>
      <c r="F12" s="171" t="s">
        <v>129</v>
      </c>
      <c r="G12" s="172" t="s">
        <v>122</v>
      </c>
      <c r="H12" s="173">
        <v>8171966.2999999998</v>
      </c>
      <c r="I12" s="176" t="s">
        <v>150</v>
      </c>
    </row>
    <row r="13" spans="1:9" ht="138.6" thickBot="1" x14ac:dyDescent="0.35">
      <c r="A13" s="178">
        <v>11</v>
      </c>
      <c r="B13" s="179" t="s">
        <v>143</v>
      </c>
      <c r="C13" s="179" t="s">
        <v>139</v>
      </c>
      <c r="D13" s="179" t="s">
        <v>140</v>
      </c>
      <c r="E13" s="179" t="s">
        <v>144</v>
      </c>
      <c r="F13" s="180" t="s">
        <v>142</v>
      </c>
      <c r="G13" s="181" t="s">
        <v>122</v>
      </c>
      <c r="H13" s="182">
        <v>50084349.590000004</v>
      </c>
      <c r="I13" s="183" t="s">
        <v>149</v>
      </c>
    </row>
    <row r="15" spans="1:9" ht="21" x14ac:dyDescent="0.4">
      <c r="B15" s="153" t="s">
        <v>543</v>
      </c>
    </row>
    <row r="18" spans="5:5" x14ac:dyDescent="0.3">
      <c r="E18" s="1" t="s">
        <v>614</v>
      </c>
    </row>
  </sheetData>
  <autoFilter ref="A2:I13" xr:uid="{4828DB76-8CD3-4319-A9F7-73C162C2D3C0}">
    <sortState xmlns:xlrd2="http://schemas.microsoft.com/office/spreadsheetml/2017/richdata2" ref="A3:I12">
      <sortCondition ref="C2:C3"/>
    </sortState>
  </autoFilter>
  <mergeCells count="1">
    <mergeCell ref="A1:I1"/>
  </mergeCells>
  <phoneticPr fontId="9" type="noConversion"/>
  <pageMargins left="0.25" right="0.25" top="0.75" bottom="0.75" header="0.3" footer="0.3"/>
  <pageSetup paperSize="8" scale="62" orientation="landscape" r:id="rId1"/>
  <rowBreaks count="1" manualBreakCount="1">
    <brk id="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7723-B668-4EE3-AADD-BBE9B93BEE6A}">
  <dimension ref="A1:H11"/>
  <sheetViews>
    <sheetView workbookViewId="0">
      <selection activeCell="H17" sqref="H17"/>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v>
      </c>
      <c r="B2" t="s">
        <v>120</v>
      </c>
      <c r="C2" t="s">
        <v>22</v>
      </c>
      <c r="D2" t="s">
        <v>137</v>
      </c>
      <c r="E2" t="s">
        <v>121</v>
      </c>
      <c r="F2" s="28" t="s">
        <v>142</v>
      </c>
      <c r="G2" t="s">
        <v>122</v>
      </c>
      <c r="H2">
        <v>165324997.59999999</v>
      </c>
    </row>
    <row r="3" spans="1:8" ht="409.6" x14ac:dyDescent="0.3">
      <c r="A3">
        <v>2</v>
      </c>
      <c r="B3" t="s">
        <v>123</v>
      </c>
      <c r="C3" t="s">
        <v>22</v>
      </c>
      <c r="D3" t="s">
        <v>137</v>
      </c>
      <c r="E3" s="28" t="s">
        <v>152</v>
      </c>
      <c r="F3" s="28" t="s">
        <v>142</v>
      </c>
      <c r="G3" t="s">
        <v>122</v>
      </c>
      <c r="H3">
        <v>152821500</v>
      </c>
    </row>
    <row r="4" spans="1:8" ht="201.6" x14ac:dyDescent="0.3">
      <c r="A4">
        <v>3</v>
      </c>
      <c r="B4" t="s">
        <v>151</v>
      </c>
      <c r="C4" t="s">
        <v>22</v>
      </c>
      <c r="D4" t="s">
        <v>137</v>
      </c>
      <c r="E4" t="s">
        <v>124</v>
      </c>
      <c r="F4" s="28" t="s">
        <v>142</v>
      </c>
      <c r="G4" t="s">
        <v>122</v>
      </c>
      <c r="H4">
        <v>21250000</v>
      </c>
    </row>
    <row r="5" spans="1:8" ht="201.6" x14ac:dyDescent="0.3">
      <c r="A5">
        <v>4</v>
      </c>
      <c r="B5" t="s">
        <v>134</v>
      </c>
      <c r="C5" t="s">
        <v>22</v>
      </c>
      <c r="D5" t="s">
        <v>137</v>
      </c>
      <c r="E5" t="s">
        <v>135</v>
      </c>
      <c r="F5" s="28" t="s">
        <v>142</v>
      </c>
      <c r="G5" t="s">
        <v>122</v>
      </c>
      <c r="H5">
        <v>49518640.399999999</v>
      </c>
    </row>
    <row r="6" spans="1:8" ht="403.2" x14ac:dyDescent="0.3">
      <c r="A6">
        <v>5</v>
      </c>
      <c r="B6" t="s">
        <v>130</v>
      </c>
      <c r="C6" t="s">
        <v>40</v>
      </c>
      <c r="D6" t="s">
        <v>137</v>
      </c>
      <c r="E6" t="s">
        <v>131</v>
      </c>
      <c r="F6" s="28" t="s">
        <v>125</v>
      </c>
      <c r="G6" t="s">
        <v>122</v>
      </c>
      <c r="H6">
        <v>10673753.5</v>
      </c>
    </row>
    <row r="7" spans="1:8" ht="409.6" x14ac:dyDescent="0.3">
      <c r="A7">
        <v>6</v>
      </c>
      <c r="B7" t="s">
        <v>132</v>
      </c>
      <c r="C7" t="s">
        <v>25</v>
      </c>
      <c r="D7" t="s">
        <v>137</v>
      </c>
      <c r="E7" s="28" t="s">
        <v>127</v>
      </c>
      <c r="F7" s="28" t="s">
        <v>133</v>
      </c>
      <c r="G7" t="s">
        <v>122</v>
      </c>
      <c r="H7">
        <v>15941836.199999999</v>
      </c>
    </row>
    <row r="8" spans="1:8" ht="288" x14ac:dyDescent="0.3">
      <c r="A8">
        <v>7</v>
      </c>
      <c r="B8" t="s">
        <v>172</v>
      </c>
      <c r="C8" t="s">
        <v>29</v>
      </c>
      <c r="D8" t="s">
        <v>137</v>
      </c>
      <c r="E8" s="28" t="s">
        <v>181</v>
      </c>
      <c r="F8" s="28" t="s">
        <v>174</v>
      </c>
      <c r="G8" t="s">
        <v>122</v>
      </c>
      <c r="H8">
        <v>18000000</v>
      </c>
    </row>
    <row r="9" spans="1:8" x14ac:dyDescent="0.3">
      <c r="A9">
        <v>8</v>
      </c>
      <c r="B9" t="s">
        <v>175</v>
      </c>
      <c r="C9" t="s">
        <v>29</v>
      </c>
      <c r="D9" t="s">
        <v>137</v>
      </c>
      <c r="E9" t="s">
        <v>176</v>
      </c>
      <c r="F9" t="s">
        <v>174</v>
      </c>
      <c r="G9" t="s">
        <v>122</v>
      </c>
      <c r="H9">
        <v>4000000</v>
      </c>
    </row>
    <row r="10" spans="1:8" ht="244.8" x14ac:dyDescent="0.3">
      <c r="A10">
        <v>9</v>
      </c>
      <c r="B10" t="s">
        <v>177</v>
      </c>
      <c r="C10" t="s">
        <v>29</v>
      </c>
      <c r="D10" t="s">
        <v>137</v>
      </c>
      <c r="E10" t="s">
        <v>179</v>
      </c>
      <c r="F10" s="28" t="s">
        <v>180</v>
      </c>
      <c r="G10" t="s">
        <v>122</v>
      </c>
      <c r="H10">
        <v>4297306</v>
      </c>
    </row>
    <row r="11" spans="1:8" ht="172.8" x14ac:dyDescent="0.3">
      <c r="A11">
        <v>10</v>
      </c>
      <c r="B11" t="s">
        <v>128</v>
      </c>
      <c r="C11" t="s">
        <v>32</v>
      </c>
      <c r="D11" t="s">
        <v>137</v>
      </c>
      <c r="E11" t="s">
        <v>158</v>
      </c>
      <c r="F11" s="28" t="s">
        <v>129</v>
      </c>
      <c r="G11" t="s">
        <v>122</v>
      </c>
      <c r="H11">
        <v>8171966.2999999998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2659-903B-438A-8841-01C080092479}">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v>
      </c>
      <c r="B2" t="s">
        <v>120</v>
      </c>
      <c r="C2" t="s">
        <v>22</v>
      </c>
      <c r="D2" t="s">
        <v>137</v>
      </c>
      <c r="E2" t="s">
        <v>121</v>
      </c>
      <c r="F2" s="28" t="s">
        <v>142</v>
      </c>
      <c r="G2" t="s">
        <v>122</v>
      </c>
      <c r="H2">
        <v>165324997.59999999</v>
      </c>
    </row>
    <row r="3" spans="1:8" ht="409.6" x14ac:dyDescent="0.3">
      <c r="A3">
        <v>2</v>
      </c>
      <c r="B3" t="s">
        <v>123</v>
      </c>
      <c r="C3" t="s">
        <v>22</v>
      </c>
      <c r="D3" t="s">
        <v>137</v>
      </c>
      <c r="E3" s="28" t="s">
        <v>152</v>
      </c>
      <c r="F3" s="28" t="s">
        <v>142</v>
      </c>
      <c r="G3" t="s">
        <v>122</v>
      </c>
      <c r="H3">
        <v>152821500</v>
      </c>
    </row>
    <row r="4" spans="1:8" ht="201.6" x14ac:dyDescent="0.3">
      <c r="A4">
        <v>3</v>
      </c>
      <c r="B4" t="s">
        <v>151</v>
      </c>
      <c r="C4" t="s">
        <v>22</v>
      </c>
      <c r="D4" t="s">
        <v>137</v>
      </c>
      <c r="E4" t="s">
        <v>124</v>
      </c>
      <c r="F4" s="28" t="s">
        <v>142</v>
      </c>
      <c r="G4" t="s">
        <v>122</v>
      </c>
      <c r="H4">
        <v>21250000</v>
      </c>
    </row>
    <row r="5" spans="1:8" ht="201.6" x14ac:dyDescent="0.3">
      <c r="A5">
        <v>4</v>
      </c>
      <c r="B5" t="s">
        <v>134</v>
      </c>
      <c r="C5" t="s">
        <v>22</v>
      </c>
      <c r="D5" t="s">
        <v>137</v>
      </c>
      <c r="E5" t="s">
        <v>135</v>
      </c>
      <c r="F5" s="28" t="s">
        <v>142</v>
      </c>
      <c r="G5" t="s">
        <v>122</v>
      </c>
      <c r="H5">
        <v>49518640.399999999</v>
      </c>
    </row>
    <row r="6" spans="1:8" ht="403.2" x14ac:dyDescent="0.3">
      <c r="A6">
        <v>5</v>
      </c>
      <c r="B6" t="s">
        <v>130</v>
      </c>
      <c r="C6" t="s">
        <v>40</v>
      </c>
      <c r="D6" t="s">
        <v>137</v>
      </c>
      <c r="E6" t="s">
        <v>131</v>
      </c>
      <c r="F6" s="28" t="s">
        <v>125</v>
      </c>
      <c r="G6" t="s">
        <v>122</v>
      </c>
      <c r="H6">
        <v>10673753.5</v>
      </c>
    </row>
    <row r="7" spans="1:8" ht="409.6" x14ac:dyDescent="0.3">
      <c r="A7">
        <v>6</v>
      </c>
      <c r="B7" t="s">
        <v>132</v>
      </c>
      <c r="C7" t="s">
        <v>25</v>
      </c>
      <c r="D7" t="s">
        <v>137</v>
      </c>
      <c r="E7" s="28" t="s">
        <v>127</v>
      </c>
      <c r="F7" s="28" t="s">
        <v>133</v>
      </c>
      <c r="G7" t="s">
        <v>122</v>
      </c>
      <c r="H7">
        <v>15941836.199999999</v>
      </c>
    </row>
    <row r="8" spans="1:8" ht="288" x14ac:dyDescent="0.3">
      <c r="A8">
        <v>7</v>
      </c>
      <c r="B8" t="s">
        <v>172</v>
      </c>
      <c r="C8" t="s">
        <v>29</v>
      </c>
      <c r="D8" t="s">
        <v>137</v>
      </c>
      <c r="E8" t="s">
        <v>173</v>
      </c>
      <c r="F8" s="28" t="s">
        <v>174</v>
      </c>
      <c r="G8" t="s">
        <v>122</v>
      </c>
      <c r="H8">
        <v>18000000</v>
      </c>
    </row>
    <row r="9" spans="1:8" ht="288" x14ac:dyDescent="0.3">
      <c r="A9">
        <v>8</v>
      </c>
      <c r="B9" t="s">
        <v>175</v>
      </c>
      <c r="C9" t="s">
        <v>29</v>
      </c>
      <c r="D9" t="s">
        <v>137</v>
      </c>
      <c r="E9" t="s">
        <v>176</v>
      </c>
      <c r="F9" s="28" t="s">
        <v>174</v>
      </c>
      <c r="G9" t="s">
        <v>122</v>
      </c>
      <c r="H9">
        <v>4000000</v>
      </c>
    </row>
    <row r="10" spans="1:8" ht="244.8" x14ac:dyDescent="0.3">
      <c r="A10">
        <v>9</v>
      </c>
      <c r="B10" t="s">
        <v>177</v>
      </c>
      <c r="C10" t="s">
        <v>29</v>
      </c>
      <c r="D10" t="s">
        <v>137</v>
      </c>
      <c r="E10" s="28" t="s">
        <v>179</v>
      </c>
      <c r="F10" s="28" t="s">
        <v>180</v>
      </c>
      <c r="G10" t="s">
        <v>122</v>
      </c>
      <c r="H10">
        <v>4297306</v>
      </c>
    </row>
    <row r="11" spans="1:8" ht="172.8" x14ac:dyDescent="0.3">
      <c r="A11">
        <v>10</v>
      </c>
      <c r="B11" t="s">
        <v>128</v>
      </c>
      <c r="C11" t="s">
        <v>32</v>
      </c>
      <c r="D11" t="s">
        <v>137</v>
      </c>
      <c r="E11" t="s">
        <v>158</v>
      </c>
      <c r="F11" s="28" t="s">
        <v>129</v>
      </c>
      <c r="G11" t="s">
        <v>122</v>
      </c>
      <c r="H11">
        <v>8171966.2999999998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CD63-1F47-4F3D-9D6A-B33CAA0A4D25}">
  <dimension ref="A1:H11"/>
  <sheetViews>
    <sheetView workbookViewId="0">
      <selection activeCell="E17" sqref="E17"/>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v>
      </c>
      <c r="B2" t="s">
        <v>120</v>
      </c>
      <c r="C2" t="s">
        <v>22</v>
      </c>
      <c r="D2" t="s">
        <v>137</v>
      </c>
      <c r="E2" t="s">
        <v>121</v>
      </c>
      <c r="F2" s="28" t="s">
        <v>142</v>
      </c>
      <c r="G2" t="s">
        <v>122</v>
      </c>
      <c r="H2">
        <v>165324997.59999999</v>
      </c>
    </row>
    <row r="3" spans="1:8" ht="409.6" x14ac:dyDescent="0.3">
      <c r="A3">
        <v>2</v>
      </c>
      <c r="B3" t="s">
        <v>123</v>
      </c>
      <c r="C3" t="s">
        <v>22</v>
      </c>
      <c r="D3" t="s">
        <v>137</v>
      </c>
      <c r="E3" s="28" t="s">
        <v>152</v>
      </c>
      <c r="F3" s="28" t="s">
        <v>142</v>
      </c>
      <c r="G3" t="s">
        <v>122</v>
      </c>
      <c r="H3">
        <v>152821500</v>
      </c>
    </row>
    <row r="4" spans="1:8" ht="201.6" x14ac:dyDescent="0.3">
      <c r="A4">
        <v>3</v>
      </c>
      <c r="B4" t="s">
        <v>151</v>
      </c>
      <c r="C4" t="s">
        <v>22</v>
      </c>
      <c r="D4" t="s">
        <v>137</v>
      </c>
      <c r="E4" t="s">
        <v>124</v>
      </c>
      <c r="F4" s="28" t="s">
        <v>142</v>
      </c>
      <c r="G4" t="s">
        <v>122</v>
      </c>
      <c r="H4">
        <v>21250000</v>
      </c>
    </row>
    <row r="5" spans="1:8" ht="201.6" x14ac:dyDescent="0.3">
      <c r="A5">
        <v>4</v>
      </c>
      <c r="B5" t="s">
        <v>134</v>
      </c>
      <c r="C5" t="s">
        <v>22</v>
      </c>
      <c r="D5" t="s">
        <v>137</v>
      </c>
      <c r="E5" t="s">
        <v>135</v>
      </c>
      <c r="F5" s="28" t="s">
        <v>142</v>
      </c>
      <c r="G5" t="s">
        <v>122</v>
      </c>
      <c r="H5">
        <v>49518640.399999999</v>
      </c>
    </row>
    <row r="6" spans="1:8" ht="403.2" x14ac:dyDescent="0.3">
      <c r="A6">
        <v>5</v>
      </c>
      <c r="B6" t="s">
        <v>130</v>
      </c>
      <c r="C6" t="s">
        <v>40</v>
      </c>
      <c r="D6" t="s">
        <v>137</v>
      </c>
      <c r="E6" t="s">
        <v>131</v>
      </c>
      <c r="F6" s="28" t="s">
        <v>125</v>
      </c>
      <c r="G6" t="s">
        <v>122</v>
      </c>
      <c r="H6">
        <v>10673753.5</v>
      </c>
    </row>
    <row r="7" spans="1:8" ht="409.6" x14ac:dyDescent="0.3">
      <c r="A7">
        <v>6</v>
      </c>
      <c r="B7" t="s">
        <v>132</v>
      </c>
      <c r="C7" t="s">
        <v>25</v>
      </c>
      <c r="D7" t="s">
        <v>137</v>
      </c>
      <c r="E7" s="28" t="s">
        <v>127</v>
      </c>
      <c r="F7" s="28" t="s">
        <v>133</v>
      </c>
      <c r="G7" t="s">
        <v>122</v>
      </c>
      <c r="H7">
        <v>15941836.199999999</v>
      </c>
    </row>
    <row r="8" spans="1:8" ht="288" x14ac:dyDescent="0.3">
      <c r="A8">
        <v>7</v>
      </c>
      <c r="B8" t="s">
        <v>172</v>
      </c>
      <c r="C8" t="s">
        <v>29</v>
      </c>
      <c r="D8" t="s">
        <v>137</v>
      </c>
      <c r="E8" t="s">
        <v>182</v>
      </c>
      <c r="F8" s="28" t="s">
        <v>174</v>
      </c>
      <c r="G8" t="s">
        <v>122</v>
      </c>
      <c r="H8">
        <v>18000000</v>
      </c>
    </row>
    <row r="9" spans="1:8" ht="288" x14ac:dyDescent="0.3">
      <c r="A9">
        <v>8</v>
      </c>
      <c r="B9" t="s">
        <v>175</v>
      </c>
      <c r="C9" t="s">
        <v>29</v>
      </c>
      <c r="D9" t="s">
        <v>137</v>
      </c>
      <c r="E9" t="s">
        <v>176</v>
      </c>
      <c r="F9" s="28" t="s">
        <v>174</v>
      </c>
      <c r="G9" t="s">
        <v>122</v>
      </c>
      <c r="H9">
        <v>4000000</v>
      </c>
    </row>
    <row r="10" spans="1:8" ht="244.8" x14ac:dyDescent="0.3">
      <c r="A10">
        <v>9</v>
      </c>
      <c r="B10" t="s">
        <v>177</v>
      </c>
      <c r="C10" t="s">
        <v>29</v>
      </c>
      <c r="D10" t="s">
        <v>137</v>
      </c>
      <c r="E10" s="28" t="s">
        <v>179</v>
      </c>
      <c r="F10" s="28" t="s">
        <v>180</v>
      </c>
      <c r="G10" t="s">
        <v>122</v>
      </c>
      <c r="H10">
        <v>4297306</v>
      </c>
    </row>
    <row r="11" spans="1:8" ht="172.8" x14ac:dyDescent="0.3">
      <c r="A11">
        <v>10</v>
      </c>
      <c r="B11" t="s">
        <v>128</v>
      </c>
      <c r="C11" t="s">
        <v>32</v>
      </c>
      <c r="D11" t="s">
        <v>137</v>
      </c>
      <c r="E11" t="s">
        <v>158</v>
      </c>
      <c r="F11" s="28" t="s">
        <v>129</v>
      </c>
      <c r="G11" t="s">
        <v>122</v>
      </c>
      <c r="H11">
        <v>8171966.2999999998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ECC2-D96D-46FA-AE19-233FEDDCBB82}">
  <dimension ref="A1:H5"/>
  <sheetViews>
    <sheetView workbookViewId="0">
      <selection activeCell="E20" sqref="E20"/>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14</v>
      </c>
      <c r="B2" t="s">
        <v>146</v>
      </c>
      <c r="C2" t="s">
        <v>139</v>
      </c>
      <c r="D2" t="s">
        <v>140</v>
      </c>
      <c r="E2" t="s">
        <v>147</v>
      </c>
      <c r="F2" s="28" t="s">
        <v>142</v>
      </c>
      <c r="G2" t="s">
        <v>122</v>
      </c>
      <c r="H2">
        <v>267750000</v>
      </c>
    </row>
    <row r="3" spans="1:8" ht="201.6" x14ac:dyDescent="0.3">
      <c r="A3">
        <v>13</v>
      </c>
      <c r="B3" t="s">
        <v>145</v>
      </c>
      <c r="C3" t="s">
        <v>139</v>
      </c>
      <c r="D3" t="s">
        <v>140</v>
      </c>
      <c r="E3" s="28" t="s">
        <v>183</v>
      </c>
      <c r="F3" s="28" t="s">
        <v>142</v>
      </c>
      <c r="G3" t="s">
        <v>122</v>
      </c>
      <c r="H3">
        <v>89837398</v>
      </c>
    </row>
    <row r="4" spans="1:8" ht="201.6" x14ac:dyDescent="0.3">
      <c r="A4">
        <v>12</v>
      </c>
      <c r="B4" t="s">
        <v>143</v>
      </c>
      <c r="C4" t="s">
        <v>139</v>
      </c>
      <c r="D4" t="s">
        <v>140</v>
      </c>
      <c r="E4" t="s">
        <v>144</v>
      </c>
      <c r="F4" s="28" t="s">
        <v>142</v>
      </c>
      <c r="G4" t="s">
        <v>122</v>
      </c>
      <c r="H4">
        <v>50084349.590000004</v>
      </c>
    </row>
    <row r="5" spans="1:8" ht="201.6" x14ac:dyDescent="0.3">
      <c r="A5">
        <v>11</v>
      </c>
      <c r="B5" t="s">
        <v>138</v>
      </c>
      <c r="C5" t="s">
        <v>139</v>
      </c>
      <c r="D5" t="s">
        <v>140</v>
      </c>
      <c r="E5" t="s">
        <v>141</v>
      </c>
      <c r="F5" s="28" t="s">
        <v>142</v>
      </c>
      <c r="G5" t="s">
        <v>122</v>
      </c>
      <c r="H5">
        <v>127500000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3B5D-4405-4412-A876-1408E20FFB91}">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v>
      </c>
      <c r="B2" t="s">
        <v>120</v>
      </c>
      <c r="C2" t="s">
        <v>22</v>
      </c>
      <c r="D2" t="s">
        <v>137</v>
      </c>
      <c r="E2" t="s">
        <v>121</v>
      </c>
      <c r="F2" s="28" t="s">
        <v>142</v>
      </c>
      <c r="G2" t="s">
        <v>122</v>
      </c>
      <c r="H2">
        <v>165324997.59999999</v>
      </c>
    </row>
    <row r="3" spans="1:8" ht="409.6" x14ac:dyDescent="0.3">
      <c r="A3">
        <v>2</v>
      </c>
      <c r="B3" t="s">
        <v>123</v>
      </c>
      <c r="C3" t="s">
        <v>22</v>
      </c>
      <c r="D3" t="s">
        <v>137</v>
      </c>
      <c r="E3" s="28" t="s">
        <v>152</v>
      </c>
      <c r="F3" s="28" t="s">
        <v>142</v>
      </c>
      <c r="G3" t="s">
        <v>122</v>
      </c>
      <c r="H3">
        <v>152821500</v>
      </c>
    </row>
    <row r="4" spans="1:8" ht="201.6" x14ac:dyDescent="0.3">
      <c r="A4">
        <v>3</v>
      </c>
      <c r="B4" t="s">
        <v>151</v>
      </c>
      <c r="C4" t="s">
        <v>22</v>
      </c>
      <c r="D4" t="s">
        <v>137</v>
      </c>
      <c r="E4" t="s">
        <v>124</v>
      </c>
      <c r="F4" s="28" t="s">
        <v>142</v>
      </c>
      <c r="G4" t="s">
        <v>122</v>
      </c>
      <c r="H4">
        <v>21250000</v>
      </c>
    </row>
    <row r="5" spans="1:8" ht="201.6" x14ac:dyDescent="0.3">
      <c r="A5">
        <v>4</v>
      </c>
      <c r="B5" t="s">
        <v>134</v>
      </c>
      <c r="C5" t="s">
        <v>22</v>
      </c>
      <c r="D5" t="s">
        <v>137</v>
      </c>
      <c r="E5" t="s">
        <v>135</v>
      </c>
      <c r="F5" s="28" t="s">
        <v>142</v>
      </c>
      <c r="G5" t="s">
        <v>122</v>
      </c>
      <c r="H5">
        <v>49518640.399999999</v>
      </c>
    </row>
    <row r="6" spans="1:8" ht="403.2" x14ac:dyDescent="0.3">
      <c r="A6">
        <v>5</v>
      </c>
      <c r="B6" t="s">
        <v>130</v>
      </c>
      <c r="C6" t="s">
        <v>40</v>
      </c>
      <c r="D6" t="s">
        <v>137</v>
      </c>
      <c r="E6" t="s">
        <v>131</v>
      </c>
      <c r="F6" s="28" t="s">
        <v>125</v>
      </c>
      <c r="G6" t="s">
        <v>122</v>
      </c>
      <c r="H6">
        <v>10673753.5</v>
      </c>
    </row>
    <row r="7" spans="1:8" ht="409.6" x14ac:dyDescent="0.3">
      <c r="A7">
        <v>6</v>
      </c>
      <c r="B7" t="s">
        <v>132</v>
      </c>
      <c r="C7" t="s">
        <v>25</v>
      </c>
      <c r="D7" t="s">
        <v>137</v>
      </c>
      <c r="E7" s="28" t="s">
        <v>127</v>
      </c>
      <c r="F7" s="28" t="s">
        <v>133</v>
      </c>
      <c r="G7" t="s">
        <v>122</v>
      </c>
      <c r="H7">
        <v>15941836.199999999</v>
      </c>
    </row>
    <row r="8" spans="1:8" ht="288" x14ac:dyDescent="0.3">
      <c r="A8">
        <v>7</v>
      </c>
      <c r="B8" t="s">
        <v>172</v>
      </c>
      <c r="C8" t="s">
        <v>29</v>
      </c>
      <c r="D8" t="s">
        <v>137</v>
      </c>
      <c r="E8" t="s">
        <v>182</v>
      </c>
      <c r="F8" s="28" t="s">
        <v>174</v>
      </c>
      <c r="G8" t="s">
        <v>122</v>
      </c>
      <c r="H8">
        <v>18000000</v>
      </c>
    </row>
    <row r="9" spans="1:8" ht="288" x14ac:dyDescent="0.3">
      <c r="A9">
        <v>8</v>
      </c>
      <c r="B9" t="s">
        <v>175</v>
      </c>
      <c r="C9" t="s">
        <v>29</v>
      </c>
      <c r="D9" t="s">
        <v>137</v>
      </c>
      <c r="E9" t="s">
        <v>176</v>
      </c>
      <c r="F9" s="28" t="s">
        <v>174</v>
      </c>
      <c r="G9" t="s">
        <v>122</v>
      </c>
      <c r="H9">
        <v>4000000</v>
      </c>
    </row>
    <row r="10" spans="1:8" ht="244.8" x14ac:dyDescent="0.3">
      <c r="A10">
        <v>9</v>
      </c>
      <c r="B10" t="s">
        <v>177</v>
      </c>
      <c r="C10" t="s">
        <v>29</v>
      </c>
      <c r="D10" t="s">
        <v>137</v>
      </c>
      <c r="E10" s="28" t="s">
        <v>179</v>
      </c>
      <c r="F10" s="28" t="s">
        <v>180</v>
      </c>
      <c r="G10" t="s">
        <v>122</v>
      </c>
      <c r="H10">
        <v>4297306</v>
      </c>
    </row>
    <row r="11" spans="1:8" ht="172.8" x14ac:dyDescent="0.3">
      <c r="A11">
        <v>10</v>
      </c>
      <c r="B11" t="s">
        <v>128</v>
      </c>
      <c r="C11" t="s">
        <v>32</v>
      </c>
      <c r="D11" t="s">
        <v>137</v>
      </c>
      <c r="E11" t="s">
        <v>158</v>
      </c>
      <c r="F11" s="28" t="s">
        <v>129</v>
      </c>
      <c r="G11" t="s">
        <v>122</v>
      </c>
      <c r="H11">
        <v>8171966.2999999998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CE83-A273-441A-80A2-4F66570F4BE1}">
  <dimension ref="A1:H5"/>
  <sheetViews>
    <sheetView topLeftCell="C1" workbookViewId="0">
      <selection activeCell="G14" sqref="G14"/>
    </sheetView>
  </sheetViews>
  <sheetFormatPr defaultRowHeight="14.4" x14ac:dyDescent="0.3"/>
  <cols>
    <col min="2" max="2" width="41.4414062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14</v>
      </c>
      <c r="B2" t="s">
        <v>146</v>
      </c>
      <c r="C2" t="s">
        <v>139</v>
      </c>
      <c r="D2" t="s">
        <v>137</v>
      </c>
      <c r="E2" t="s">
        <v>147</v>
      </c>
      <c r="F2" s="28" t="s">
        <v>142</v>
      </c>
      <c r="G2" t="s">
        <v>122</v>
      </c>
      <c r="H2">
        <v>25000000</v>
      </c>
    </row>
    <row r="3" spans="1:8" ht="201.6" x14ac:dyDescent="0.3">
      <c r="A3">
        <v>13</v>
      </c>
      <c r="B3" t="s">
        <v>145</v>
      </c>
      <c r="C3" t="s">
        <v>139</v>
      </c>
      <c r="D3" t="s">
        <v>140</v>
      </c>
      <c r="E3" s="28" t="s">
        <v>183</v>
      </c>
      <c r="F3" s="28" t="s">
        <v>142</v>
      </c>
      <c r="G3" t="s">
        <v>122</v>
      </c>
      <c r="H3">
        <v>89837398</v>
      </c>
    </row>
    <row r="4" spans="1:8" ht="201.6" x14ac:dyDescent="0.3">
      <c r="A4">
        <v>12</v>
      </c>
      <c r="B4" t="s">
        <v>143</v>
      </c>
      <c r="C4" t="s">
        <v>139</v>
      </c>
      <c r="D4" t="s">
        <v>140</v>
      </c>
      <c r="E4" t="s">
        <v>144</v>
      </c>
      <c r="F4" s="28" t="s">
        <v>142</v>
      </c>
      <c r="G4" t="s">
        <v>122</v>
      </c>
      <c r="H4">
        <v>50084349.590000004</v>
      </c>
    </row>
    <row r="5" spans="1:8" ht="201.6" x14ac:dyDescent="0.3">
      <c r="A5">
        <v>11</v>
      </c>
      <c r="B5" t="s">
        <v>138</v>
      </c>
      <c r="C5" t="s">
        <v>139</v>
      </c>
      <c r="D5" t="s">
        <v>140</v>
      </c>
      <c r="E5" t="s">
        <v>141</v>
      </c>
      <c r="F5" s="28" t="s">
        <v>142</v>
      </c>
      <c r="G5" t="s">
        <v>122</v>
      </c>
      <c r="H5">
        <v>127500000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A522-4F6E-46BA-B9A1-653950980510}">
  <dimension ref="A1:H5"/>
  <sheetViews>
    <sheetView topLeftCell="C1" workbookViewId="0">
      <selection activeCell="H8" sqref="H8"/>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14</v>
      </c>
      <c r="B2" t="s">
        <v>146</v>
      </c>
      <c r="C2" t="s">
        <v>139</v>
      </c>
      <c r="D2" t="s">
        <v>137</v>
      </c>
      <c r="E2" t="s">
        <v>147</v>
      </c>
      <c r="F2" s="28" t="s">
        <v>142</v>
      </c>
      <c r="G2" t="s">
        <v>122</v>
      </c>
      <c r="H2">
        <v>25000000</v>
      </c>
    </row>
    <row r="3" spans="1:8" ht="201.6" x14ac:dyDescent="0.3">
      <c r="A3">
        <v>13</v>
      </c>
      <c r="B3" t="s">
        <v>145</v>
      </c>
      <c r="C3" t="s">
        <v>139</v>
      </c>
      <c r="D3" t="s">
        <v>140</v>
      </c>
      <c r="E3" s="28" t="s">
        <v>183</v>
      </c>
      <c r="F3" s="28" t="s">
        <v>142</v>
      </c>
      <c r="G3" t="s">
        <v>122</v>
      </c>
      <c r="H3">
        <v>89837398</v>
      </c>
    </row>
    <row r="4" spans="1:8" ht="201.6" x14ac:dyDescent="0.3">
      <c r="A4">
        <v>12</v>
      </c>
      <c r="B4" t="s">
        <v>143</v>
      </c>
      <c r="C4" t="s">
        <v>139</v>
      </c>
      <c r="D4" t="s">
        <v>140</v>
      </c>
      <c r="E4" t="s">
        <v>144</v>
      </c>
      <c r="F4" s="28" t="s">
        <v>142</v>
      </c>
      <c r="G4" t="s">
        <v>122</v>
      </c>
      <c r="H4">
        <v>50084349.590000004</v>
      </c>
    </row>
    <row r="5" spans="1:8" ht="201.6" x14ac:dyDescent="0.3">
      <c r="A5">
        <v>11</v>
      </c>
      <c r="B5" t="s">
        <v>138</v>
      </c>
      <c r="C5" t="s">
        <v>139</v>
      </c>
      <c r="D5" t="s">
        <v>140</v>
      </c>
      <c r="E5" t="s">
        <v>141</v>
      </c>
      <c r="F5" s="28" t="s">
        <v>142</v>
      </c>
      <c r="G5" t="s">
        <v>122</v>
      </c>
      <c r="H5">
        <v>127500000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E47A-1565-405D-A7CC-DA9DF6D2C3A4}">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v>
      </c>
      <c r="B2" t="s">
        <v>120</v>
      </c>
      <c r="C2" t="s">
        <v>22</v>
      </c>
      <c r="D2" t="s">
        <v>137</v>
      </c>
      <c r="E2" t="s">
        <v>121</v>
      </c>
      <c r="F2" s="28" t="s">
        <v>142</v>
      </c>
      <c r="G2" t="s">
        <v>122</v>
      </c>
      <c r="H2">
        <v>165324997.59999999</v>
      </c>
    </row>
    <row r="3" spans="1:8" ht="409.6" x14ac:dyDescent="0.3">
      <c r="A3">
        <v>2</v>
      </c>
      <c r="B3" t="s">
        <v>123</v>
      </c>
      <c r="C3" t="s">
        <v>22</v>
      </c>
      <c r="D3" t="s">
        <v>137</v>
      </c>
      <c r="E3" s="28" t="s">
        <v>152</v>
      </c>
      <c r="F3" s="28" t="s">
        <v>142</v>
      </c>
      <c r="G3" t="s">
        <v>122</v>
      </c>
      <c r="H3">
        <v>152821500</v>
      </c>
    </row>
    <row r="4" spans="1:8" ht="201.6" x14ac:dyDescent="0.3">
      <c r="A4">
        <v>3</v>
      </c>
      <c r="B4" t="s">
        <v>151</v>
      </c>
      <c r="C4" t="s">
        <v>22</v>
      </c>
      <c r="D4" t="s">
        <v>137</v>
      </c>
      <c r="E4" t="s">
        <v>124</v>
      </c>
      <c r="F4" s="28" t="s">
        <v>142</v>
      </c>
      <c r="G4" t="s">
        <v>122</v>
      </c>
      <c r="H4">
        <v>21250000</v>
      </c>
    </row>
    <row r="5" spans="1:8" ht="201.6" x14ac:dyDescent="0.3">
      <c r="A5">
        <v>4</v>
      </c>
      <c r="B5" t="s">
        <v>134</v>
      </c>
      <c r="C5" t="s">
        <v>22</v>
      </c>
      <c r="D5" t="s">
        <v>137</v>
      </c>
      <c r="E5" t="s">
        <v>135</v>
      </c>
      <c r="F5" s="28" t="s">
        <v>142</v>
      </c>
      <c r="G5" t="s">
        <v>122</v>
      </c>
      <c r="H5">
        <v>49518640.399999999</v>
      </c>
    </row>
    <row r="6" spans="1:8" ht="403.2" x14ac:dyDescent="0.3">
      <c r="A6">
        <v>5</v>
      </c>
      <c r="B6" t="s">
        <v>130</v>
      </c>
      <c r="C6" t="s">
        <v>40</v>
      </c>
      <c r="D6" t="s">
        <v>137</v>
      </c>
      <c r="E6" t="s">
        <v>131</v>
      </c>
      <c r="F6" s="28" t="s">
        <v>125</v>
      </c>
      <c r="G6" t="s">
        <v>122</v>
      </c>
      <c r="H6">
        <v>10673753.5</v>
      </c>
    </row>
    <row r="7" spans="1:8" ht="409.6" x14ac:dyDescent="0.3">
      <c r="A7">
        <v>6</v>
      </c>
      <c r="B7" t="s">
        <v>132</v>
      </c>
      <c r="C7" t="s">
        <v>25</v>
      </c>
      <c r="D7" t="s">
        <v>137</v>
      </c>
      <c r="E7" s="28" t="s">
        <v>127</v>
      </c>
      <c r="F7" s="28" t="s">
        <v>133</v>
      </c>
      <c r="G7" t="s">
        <v>122</v>
      </c>
      <c r="H7">
        <v>15941836.199999999</v>
      </c>
    </row>
    <row r="8" spans="1:8" ht="288" x14ac:dyDescent="0.3">
      <c r="A8">
        <v>7</v>
      </c>
      <c r="B8" t="s">
        <v>172</v>
      </c>
      <c r="C8" t="s">
        <v>29</v>
      </c>
      <c r="D8" t="s">
        <v>137</v>
      </c>
      <c r="E8" t="s">
        <v>182</v>
      </c>
      <c r="F8" s="28" t="s">
        <v>174</v>
      </c>
      <c r="G8" t="s">
        <v>122</v>
      </c>
      <c r="H8">
        <v>18000000</v>
      </c>
    </row>
    <row r="9" spans="1:8" ht="288" x14ac:dyDescent="0.3">
      <c r="A9">
        <v>8</v>
      </c>
      <c r="B9" t="s">
        <v>175</v>
      </c>
      <c r="C9" t="s">
        <v>29</v>
      </c>
      <c r="D9" t="s">
        <v>137</v>
      </c>
      <c r="E9" t="s">
        <v>176</v>
      </c>
      <c r="F9" s="28" t="s">
        <v>174</v>
      </c>
      <c r="G9" t="s">
        <v>122</v>
      </c>
      <c r="H9">
        <v>4000000</v>
      </c>
    </row>
    <row r="10" spans="1:8" ht="244.8" x14ac:dyDescent="0.3">
      <c r="A10">
        <v>9</v>
      </c>
      <c r="B10" t="s">
        <v>177</v>
      </c>
      <c r="C10" t="s">
        <v>29</v>
      </c>
      <c r="D10" t="s">
        <v>137</v>
      </c>
      <c r="E10" s="28" t="s">
        <v>179</v>
      </c>
      <c r="F10" s="28" t="s">
        <v>180</v>
      </c>
      <c r="G10" t="s">
        <v>122</v>
      </c>
      <c r="H10">
        <v>4297306</v>
      </c>
    </row>
    <row r="11" spans="1:8" ht="172.8" x14ac:dyDescent="0.3">
      <c r="A11">
        <v>10</v>
      </c>
      <c r="B11" t="s">
        <v>128</v>
      </c>
      <c r="C11" t="s">
        <v>32</v>
      </c>
      <c r="D11" t="s">
        <v>137</v>
      </c>
      <c r="E11" t="s">
        <v>158</v>
      </c>
      <c r="F11" s="28" t="s">
        <v>129</v>
      </c>
      <c r="G11" t="s">
        <v>122</v>
      </c>
      <c r="H11">
        <v>8171966.2999999998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F11A-6BB7-46CD-BCBD-DA0AD34942B1}">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v>
      </c>
      <c r="B2" t="s">
        <v>120</v>
      </c>
      <c r="C2" t="s">
        <v>22</v>
      </c>
      <c r="D2" t="s">
        <v>137</v>
      </c>
      <c r="E2" t="s">
        <v>121</v>
      </c>
      <c r="F2" s="28" t="s">
        <v>142</v>
      </c>
      <c r="G2" t="s">
        <v>122</v>
      </c>
      <c r="H2">
        <v>165324997.59999999</v>
      </c>
    </row>
    <row r="3" spans="1:8" ht="409.6" x14ac:dyDescent="0.3">
      <c r="A3">
        <v>2</v>
      </c>
      <c r="B3" t="s">
        <v>123</v>
      </c>
      <c r="C3" t="s">
        <v>22</v>
      </c>
      <c r="D3" t="s">
        <v>137</v>
      </c>
      <c r="E3" s="28" t="s">
        <v>152</v>
      </c>
      <c r="F3" s="28" t="s">
        <v>142</v>
      </c>
      <c r="G3" t="s">
        <v>122</v>
      </c>
      <c r="H3">
        <v>152821500</v>
      </c>
    </row>
    <row r="4" spans="1:8" ht="201.6" x14ac:dyDescent="0.3">
      <c r="A4">
        <v>3</v>
      </c>
      <c r="B4" t="s">
        <v>151</v>
      </c>
      <c r="C4" t="s">
        <v>22</v>
      </c>
      <c r="D4" t="s">
        <v>137</v>
      </c>
      <c r="E4" t="s">
        <v>124</v>
      </c>
      <c r="F4" s="28" t="s">
        <v>142</v>
      </c>
      <c r="G4" t="s">
        <v>122</v>
      </c>
      <c r="H4">
        <v>21250000</v>
      </c>
    </row>
    <row r="5" spans="1:8" ht="201.6" x14ac:dyDescent="0.3">
      <c r="A5">
        <v>4</v>
      </c>
      <c r="B5" t="s">
        <v>134</v>
      </c>
      <c r="C5" t="s">
        <v>22</v>
      </c>
      <c r="D5" t="s">
        <v>137</v>
      </c>
      <c r="E5" t="s">
        <v>135</v>
      </c>
      <c r="F5" s="28" t="s">
        <v>142</v>
      </c>
      <c r="G5" t="s">
        <v>122</v>
      </c>
      <c r="H5">
        <v>49518640.399999999</v>
      </c>
    </row>
    <row r="6" spans="1:8" ht="403.2" x14ac:dyDescent="0.3">
      <c r="A6">
        <v>5</v>
      </c>
      <c r="B6" t="s">
        <v>130</v>
      </c>
      <c r="C6" t="s">
        <v>40</v>
      </c>
      <c r="D6" t="s">
        <v>137</v>
      </c>
      <c r="E6" t="s">
        <v>131</v>
      </c>
      <c r="F6" s="28" t="s">
        <v>125</v>
      </c>
      <c r="G6" t="s">
        <v>122</v>
      </c>
      <c r="H6">
        <v>10673753.5</v>
      </c>
    </row>
    <row r="7" spans="1:8" ht="409.6" x14ac:dyDescent="0.3">
      <c r="A7">
        <v>6</v>
      </c>
      <c r="B7" t="s">
        <v>132</v>
      </c>
      <c r="C7" t="s">
        <v>25</v>
      </c>
      <c r="D7" t="s">
        <v>137</v>
      </c>
      <c r="E7" s="28" t="s">
        <v>127</v>
      </c>
      <c r="F7" s="28" t="s">
        <v>133</v>
      </c>
      <c r="G7" t="s">
        <v>122</v>
      </c>
      <c r="H7">
        <v>15941836.199999999</v>
      </c>
    </row>
    <row r="8" spans="1:8" ht="288" x14ac:dyDescent="0.3">
      <c r="A8">
        <v>7</v>
      </c>
      <c r="B8" t="s">
        <v>172</v>
      </c>
      <c r="C8" t="s">
        <v>29</v>
      </c>
      <c r="D8" t="s">
        <v>137</v>
      </c>
      <c r="E8" t="s">
        <v>182</v>
      </c>
      <c r="F8" s="28" t="s">
        <v>174</v>
      </c>
      <c r="G8" t="s">
        <v>122</v>
      </c>
      <c r="H8">
        <v>18000000</v>
      </c>
    </row>
    <row r="9" spans="1:8" ht="288" x14ac:dyDescent="0.3">
      <c r="A9">
        <v>8</v>
      </c>
      <c r="B9" t="s">
        <v>175</v>
      </c>
      <c r="C9" t="s">
        <v>29</v>
      </c>
      <c r="D9" t="s">
        <v>137</v>
      </c>
      <c r="E9" t="s">
        <v>176</v>
      </c>
      <c r="F9" s="28" t="s">
        <v>174</v>
      </c>
      <c r="G9" t="s">
        <v>122</v>
      </c>
      <c r="H9">
        <v>4000000</v>
      </c>
    </row>
    <row r="10" spans="1:8" ht="244.8" x14ac:dyDescent="0.3">
      <c r="A10">
        <v>9</v>
      </c>
      <c r="B10" t="s">
        <v>177</v>
      </c>
      <c r="C10" t="s">
        <v>29</v>
      </c>
      <c r="D10" t="s">
        <v>137</v>
      </c>
      <c r="E10" s="28" t="s">
        <v>179</v>
      </c>
      <c r="F10" s="28" t="s">
        <v>180</v>
      </c>
      <c r="G10" t="s">
        <v>122</v>
      </c>
      <c r="H10">
        <v>4297306</v>
      </c>
    </row>
    <row r="11" spans="1:8" ht="172.8" x14ac:dyDescent="0.3">
      <c r="A11">
        <v>10</v>
      </c>
      <c r="B11" t="s">
        <v>128</v>
      </c>
      <c r="C11" t="s">
        <v>32</v>
      </c>
      <c r="D11" t="s">
        <v>137</v>
      </c>
      <c r="E11" t="s">
        <v>158</v>
      </c>
      <c r="F11" s="28" t="s">
        <v>129</v>
      </c>
      <c r="G11" t="s">
        <v>122</v>
      </c>
      <c r="H11">
        <v>8171966.2999999998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894D-A93D-46B9-8B7D-7FEB994A0BBD}">
  <dimension ref="A1:H5"/>
  <sheetViews>
    <sheetView topLeftCell="C1" workbookViewId="0">
      <selection activeCell="E11" sqref="E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14</v>
      </c>
      <c r="B2" t="s">
        <v>146</v>
      </c>
      <c r="C2" t="s">
        <v>139</v>
      </c>
      <c r="D2" t="s">
        <v>140</v>
      </c>
      <c r="E2" t="s">
        <v>147</v>
      </c>
      <c r="F2" s="28" t="s">
        <v>142</v>
      </c>
      <c r="G2" t="s">
        <v>122</v>
      </c>
      <c r="H2">
        <v>267750000</v>
      </c>
    </row>
    <row r="3" spans="1:8" ht="201.6" x14ac:dyDescent="0.3">
      <c r="A3">
        <v>13</v>
      </c>
      <c r="B3" t="s">
        <v>145</v>
      </c>
      <c r="C3" t="s">
        <v>139</v>
      </c>
      <c r="D3" t="s">
        <v>140</v>
      </c>
      <c r="E3" s="28" t="s">
        <v>183</v>
      </c>
      <c r="F3" s="28" t="s">
        <v>142</v>
      </c>
      <c r="G3" t="s">
        <v>122</v>
      </c>
      <c r="H3">
        <v>89837398</v>
      </c>
    </row>
    <row r="4" spans="1:8" ht="201.6" x14ac:dyDescent="0.3">
      <c r="A4">
        <v>12</v>
      </c>
      <c r="B4" t="s">
        <v>143</v>
      </c>
      <c r="C4" t="s">
        <v>139</v>
      </c>
      <c r="D4" t="s">
        <v>140</v>
      </c>
      <c r="E4" t="s">
        <v>144</v>
      </c>
      <c r="F4" s="28" t="s">
        <v>142</v>
      </c>
      <c r="G4" t="s">
        <v>122</v>
      </c>
      <c r="H4">
        <v>50084349.590000004</v>
      </c>
    </row>
    <row r="5" spans="1:8" ht="201.6" x14ac:dyDescent="0.3">
      <c r="A5">
        <v>11</v>
      </c>
      <c r="B5" t="s">
        <v>138</v>
      </c>
      <c r="C5" t="s">
        <v>139</v>
      </c>
      <c r="D5" t="s">
        <v>140</v>
      </c>
      <c r="E5" t="s">
        <v>141</v>
      </c>
      <c r="F5" s="28" t="s">
        <v>142</v>
      </c>
      <c r="G5" t="s">
        <v>122</v>
      </c>
      <c r="H5">
        <v>127500000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63891-780E-4B2F-AD77-4AE9CFDE11A2}">
  <dimension ref="A1:H5"/>
  <sheetViews>
    <sheetView workbookViewId="0">
      <selection activeCell="C13" sqref="C13"/>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x14ac:dyDescent="0.3">
      <c r="F2" s="28"/>
    </row>
    <row r="3" spans="1:8" ht="201.6" x14ac:dyDescent="0.3">
      <c r="A3">
        <v>13</v>
      </c>
      <c r="B3" t="s">
        <v>145</v>
      </c>
      <c r="C3" t="s">
        <v>139</v>
      </c>
      <c r="D3" t="s">
        <v>140</v>
      </c>
      <c r="E3" s="28" t="s">
        <v>183</v>
      </c>
      <c r="F3" s="28" t="s">
        <v>142</v>
      </c>
      <c r="G3" t="s">
        <v>122</v>
      </c>
      <c r="H3">
        <v>89837398</v>
      </c>
    </row>
    <row r="4" spans="1:8" ht="201.6" x14ac:dyDescent="0.3">
      <c r="A4">
        <v>12</v>
      </c>
      <c r="B4" t="s">
        <v>143</v>
      </c>
      <c r="C4" t="s">
        <v>139</v>
      </c>
      <c r="D4" t="s">
        <v>140</v>
      </c>
      <c r="E4" t="s">
        <v>144</v>
      </c>
      <c r="F4" s="28" t="s">
        <v>142</v>
      </c>
      <c r="G4" t="s">
        <v>122</v>
      </c>
      <c r="H4">
        <v>50084349.590000004</v>
      </c>
    </row>
    <row r="5" spans="1:8" ht="201.6" x14ac:dyDescent="0.3">
      <c r="A5">
        <v>11</v>
      </c>
      <c r="B5" t="s">
        <v>138</v>
      </c>
      <c r="C5" t="s">
        <v>139</v>
      </c>
      <c r="D5" t="s">
        <v>140</v>
      </c>
      <c r="E5" t="s">
        <v>141</v>
      </c>
      <c r="F5" s="28" t="s">
        <v>142</v>
      </c>
      <c r="G5" t="s">
        <v>122</v>
      </c>
      <c r="H5">
        <v>127500000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A56D-9BE9-4F07-B4E8-B682E340630D}">
  <dimension ref="A1:H5"/>
  <sheetViews>
    <sheetView workbookViewId="0">
      <selection activeCell="H10" sqref="H10"/>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136</v>
      </c>
      <c r="E1" t="s">
        <v>8</v>
      </c>
      <c r="F1" t="s">
        <v>9</v>
      </c>
      <c r="G1" t="s">
        <v>10</v>
      </c>
      <c r="H1" t="s">
        <v>118</v>
      </c>
    </row>
    <row r="2" spans="1:8" ht="201.6" x14ac:dyDescent="0.3">
      <c r="A2">
        <v>14</v>
      </c>
      <c r="B2" t="s">
        <v>146</v>
      </c>
      <c r="C2" t="s">
        <v>139</v>
      </c>
      <c r="D2" t="s">
        <v>140</v>
      </c>
      <c r="E2" t="s">
        <v>147</v>
      </c>
      <c r="F2" s="28" t="s">
        <v>142</v>
      </c>
      <c r="G2" t="s">
        <v>122</v>
      </c>
    </row>
    <row r="3" spans="1:8" ht="201.6" x14ac:dyDescent="0.3">
      <c r="A3">
        <v>13</v>
      </c>
      <c r="B3" t="s">
        <v>145</v>
      </c>
      <c r="C3" t="s">
        <v>139</v>
      </c>
      <c r="D3" t="s">
        <v>140</v>
      </c>
      <c r="E3" s="28" t="s">
        <v>183</v>
      </c>
      <c r="F3" s="28" t="s">
        <v>142</v>
      </c>
      <c r="G3" t="s">
        <v>122</v>
      </c>
      <c r="H3">
        <v>89837398</v>
      </c>
    </row>
    <row r="4" spans="1:8" ht="201.6" x14ac:dyDescent="0.3">
      <c r="A4">
        <v>12</v>
      </c>
      <c r="B4" t="s">
        <v>143</v>
      </c>
      <c r="C4" t="s">
        <v>139</v>
      </c>
      <c r="D4" t="s">
        <v>140</v>
      </c>
      <c r="E4" t="s">
        <v>144</v>
      </c>
      <c r="F4" s="28" t="s">
        <v>142</v>
      </c>
      <c r="G4" t="s">
        <v>122</v>
      </c>
      <c r="H4">
        <v>50084349.590000004</v>
      </c>
    </row>
    <row r="5" spans="1:8" ht="201.6" x14ac:dyDescent="0.3">
      <c r="A5">
        <v>11</v>
      </c>
      <c r="B5" t="s">
        <v>138</v>
      </c>
      <c r="C5" t="s">
        <v>139</v>
      </c>
      <c r="D5" t="s">
        <v>140</v>
      </c>
      <c r="E5" t="s">
        <v>141</v>
      </c>
      <c r="F5" s="28" t="s">
        <v>142</v>
      </c>
      <c r="G5" t="s">
        <v>122</v>
      </c>
      <c r="H5">
        <v>127500000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3E3B-E3B5-45A4-92E4-16E1DD15FB08}">
  <dimension ref="A1:J36"/>
  <sheetViews>
    <sheetView zoomScaleNormal="100" workbookViewId="0">
      <selection sqref="A1:D1"/>
    </sheetView>
  </sheetViews>
  <sheetFormatPr defaultRowHeight="14.4" x14ac:dyDescent="0.3"/>
  <cols>
    <col min="1" max="1" width="66.109375" bestFit="1" customWidth="1"/>
    <col min="2" max="2" width="24" bestFit="1" customWidth="1"/>
    <col min="3" max="3" width="19.44140625" customWidth="1"/>
    <col min="4" max="4" width="15" customWidth="1"/>
    <col min="5" max="5" width="7.5546875" customWidth="1"/>
    <col min="6" max="6" width="56.5546875" bestFit="1" customWidth="1"/>
    <col min="7" max="7" width="24" bestFit="1" customWidth="1"/>
    <col min="8" max="8" width="7.5546875" customWidth="1"/>
    <col min="9" max="9" width="18.88671875" bestFit="1" customWidth="1"/>
    <col min="10" max="10" width="22.109375" customWidth="1"/>
  </cols>
  <sheetData>
    <row r="1" spans="1:10" s="29" customFormat="1" ht="39.75" customHeight="1" x14ac:dyDescent="0.3">
      <c r="A1" s="529" t="s">
        <v>167</v>
      </c>
      <c r="B1" s="530"/>
      <c r="C1" s="530"/>
      <c r="D1" s="531"/>
      <c r="F1" s="529" t="s">
        <v>168</v>
      </c>
      <c r="G1" s="531"/>
      <c r="I1" s="529" t="s">
        <v>171</v>
      </c>
      <c r="J1" s="531"/>
    </row>
    <row r="2" spans="1:10" s="28" customFormat="1" ht="28.8" x14ac:dyDescent="0.3">
      <c r="A2" s="59" t="s">
        <v>162</v>
      </c>
      <c r="B2" s="31" t="s">
        <v>246</v>
      </c>
      <c r="C2" s="85" t="s">
        <v>165</v>
      </c>
      <c r="D2" s="60" t="s">
        <v>166</v>
      </c>
      <c r="E2"/>
      <c r="F2" s="30" t="s">
        <v>162</v>
      </c>
      <c r="G2" s="31" t="s">
        <v>246</v>
      </c>
      <c r="H2"/>
      <c r="I2" s="154" t="s">
        <v>162</v>
      </c>
      <c r="J2" s="436" t="s">
        <v>164</v>
      </c>
    </row>
    <row r="3" spans="1:10" s="34" customFormat="1" x14ac:dyDescent="0.3">
      <c r="A3" s="57" t="s">
        <v>630</v>
      </c>
      <c r="B3" s="164">
        <v>7514652.4027771475</v>
      </c>
      <c r="C3" s="165">
        <v>7514652</v>
      </c>
      <c r="D3" s="33">
        <f>C3-GETPIVOTDATA("Maksymalna wartość wkładu UE (euro)
wg średniego kursu dla okresu 2016-2022 tj. 1 EUR=4,4074",$A$2,"Działanie","2.18 Poprawa efektywności energetycznej - ZIT - instrumenty finansowe")</f>
        <v>-0.40277714747935534</v>
      </c>
      <c r="F3" s="57" t="s">
        <v>425</v>
      </c>
      <c r="G3" s="40">
        <v>29983685.181875933</v>
      </c>
      <c r="I3" s="155" t="s">
        <v>137</v>
      </c>
      <c r="J3" s="156">
        <v>450000000</v>
      </c>
    </row>
    <row r="4" spans="1:10" s="34" customFormat="1" x14ac:dyDescent="0.3">
      <c r="A4" s="57" t="s">
        <v>631</v>
      </c>
      <c r="B4" s="40">
        <v>7514652.3996129232</v>
      </c>
      <c r="C4" s="165">
        <v>7514652</v>
      </c>
      <c r="D4" s="33">
        <f>C4-GETPIVOTDATA("Maksymalna wartość wkładu UE (euro)
wg średniego kursu dla okresu 2016-2022 tj. 1 EUR=4,4074",$A$2,"Działanie","2.19 Poprawa efektywności energetycznej -  ZIT - dotacja")</f>
        <v>-0.39961292315274477</v>
      </c>
      <c r="F4" s="35" t="s">
        <v>163</v>
      </c>
      <c r="G4" s="41">
        <v>29983685.181875933</v>
      </c>
      <c r="I4" s="155" t="s">
        <v>140</v>
      </c>
      <c r="J4" s="157">
        <v>267421747.59</v>
      </c>
    </row>
    <row r="5" spans="1:10" s="34" customFormat="1" x14ac:dyDescent="0.3">
      <c r="A5" s="57" t="s">
        <v>632</v>
      </c>
      <c r="B5" s="40">
        <v>2621928.5746698733</v>
      </c>
      <c r="C5" s="165">
        <v>2621929</v>
      </c>
      <c r="D5" s="33">
        <f>C5-GETPIVOTDATA("Maksymalna wartość wkładu UE (euro)
wg średniego kursu dla okresu 2016-2022 tj. 1 EUR=4,4074",$A$2,"Działanie","2.21 Wsparcie rozwoju OZE - ZIT - dotacja")</f>
        <v>0.42533012665808201</v>
      </c>
      <c r="I5" s="35" t="s">
        <v>163</v>
      </c>
      <c r="J5" s="158">
        <f>J3+J4</f>
        <v>717421747.59000003</v>
      </c>
    </row>
    <row r="6" spans="1:10" s="34" customFormat="1" ht="16.5" customHeight="1" x14ac:dyDescent="0.3">
      <c r="A6" s="57" t="s">
        <v>633</v>
      </c>
      <c r="B6" s="40">
        <v>9280760.7659844812</v>
      </c>
      <c r="C6" s="165">
        <v>9280761</v>
      </c>
      <c r="D6" s="81">
        <f>C6-GETPIVOTDATA("Maksymalna wartość wkładu UE (euro)
wg średniego kursu dla okresu 2016-2022 tj. 1 EUR=4,4074",$A$2,"Działanie","2.22  Wsparcie rozwoju OZE - ZIT - instrumenty finansowe")</f>
        <v>0.23401551879942417</v>
      </c>
    </row>
    <row r="7" spans="1:10" s="34" customFormat="1" ht="16.5" customHeight="1" x14ac:dyDescent="0.3">
      <c r="A7" s="57" t="s">
        <v>634</v>
      </c>
      <c r="B7" s="40">
        <v>12793325.974497437</v>
      </c>
      <c r="C7" s="165">
        <v>12793326</v>
      </c>
      <c r="D7" s="81">
        <f>C7-GETPIVOTDATA("Maksymalna wartość wkładu UE (euro)
wg średniego kursu dla okresu 2016-2022 tj. 1 EUR=4,4074",$A$2,"Działanie","2.23 Gospodarowanie wodami - ZIT")</f>
        <v>2.5502562522888184E-2</v>
      </c>
    </row>
    <row r="8" spans="1:10" s="34" customFormat="1" ht="16.5" customHeight="1" x14ac:dyDescent="0.3">
      <c r="A8" s="57" t="s">
        <v>635</v>
      </c>
      <c r="B8" s="40">
        <v>14049728.04389799</v>
      </c>
      <c r="C8" s="165">
        <v>14049728</v>
      </c>
      <c r="D8" s="81">
        <f>C8-GETPIVOTDATA("Maksymalna wartość wkładu UE (euro)
wg średniego kursu dla okresu 2016-2022 tj. 1 EUR=4,4074",$A$2,"Działanie","2.24 Rozwijanie systemu gospodarki wodno-ściekowej - ZIT")</f>
        <v>-4.3897990137338638E-2</v>
      </c>
      <c r="G8" s="152"/>
    </row>
    <row r="9" spans="1:10" s="34" customFormat="1" ht="16.5" customHeight="1" x14ac:dyDescent="0.3">
      <c r="A9" s="57" t="s">
        <v>636</v>
      </c>
      <c r="B9" s="40">
        <v>2314289.6038480741</v>
      </c>
      <c r="C9" s="165">
        <v>2314290</v>
      </c>
      <c r="D9" s="81">
        <f>C9-GETPIVOTDATA("Maksymalna wartość wkładu UE (euro)
wg średniego kursu dla okresu 2016-2022 tj. 1 EUR=4,4074",$A$2,"Działanie","2.25 Rozwijanie systemu gospodarki odpadami - ZIT")</f>
        <v>0.39615192590281367</v>
      </c>
      <c r="G9" s="152"/>
    </row>
    <row r="10" spans="1:10" s="34" customFormat="1" ht="16.5" customHeight="1" x14ac:dyDescent="0.3">
      <c r="A10" s="57" t="s">
        <v>637</v>
      </c>
      <c r="B10" s="40">
        <v>55000000.227089442</v>
      </c>
      <c r="C10" s="165">
        <v>55000000</v>
      </c>
      <c r="D10" s="81">
        <f>C10-GETPIVOTDATA("Maksymalna wartość wkładu UE (euro)
wg średniego kursu dla okresu 2016-2022 tj. 1 EUR=4,4074",$A$2,"Działanie","3.1 Transport miejski - ZIT")</f>
        <v>-0.22708944231271744</v>
      </c>
      <c r="F10" s="58"/>
      <c r="G10" s="152"/>
    </row>
    <row r="11" spans="1:10" s="34" customFormat="1" ht="16.5" customHeight="1" x14ac:dyDescent="0.3">
      <c r="A11" s="57" t="s">
        <v>638</v>
      </c>
      <c r="B11" s="40">
        <v>5406254.2315197159</v>
      </c>
      <c r="C11" s="165">
        <v>5406254</v>
      </c>
      <c r="D11" s="81">
        <f>C11-GETPIVOTDATA("Maksymalna wartość wkładu UE (euro)
wg średniego kursu dla okresu 2016-2022 tj. 1 EUR=4,4074",$A$2,"Działanie","6.29 Wsparcie wychowania przedszkolnego - ZIT")</f>
        <v>-0.23151971586048603</v>
      </c>
    </row>
    <row r="12" spans="1:10" s="34" customFormat="1" ht="16.5" customHeight="1" x14ac:dyDescent="0.3">
      <c r="A12" s="57" t="s">
        <v>639</v>
      </c>
      <c r="B12" s="40">
        <v>3594694.604528747</v>
      </c>
      <c r="C12" s="165">
        <v>3594695</v>
      </c>
      <c r="D12" s="81">
        <f>C12-GETPIVOTDATA("Maksymalna wartość wkładu UE (euro)
wg średniego kursu dla okresu 2016-2022 tj. 1 EUR=4,4074",$A$2,"Działanie","6.30 Wsparcie kształcenia ogólnego - ZIT")</f>
        <v>0.39547125296667218</v>
      </c>
      <c r="F12" s="163"/>
      <c r="G12" s="152"/>
    </row>
    <row r="13" spans="1:10" s="34" customFormat="1" ht="16.5" customHeight="1" x14ac:dyDescent="0.3">
      <c r="A13" s="57" t="s">
        <v>640</v>
      </c>
      <c r="B13" s="40">
        <v>5976946.0452874703</v>
      </c>
      <c r="C13" s="165">
        <v>5976946</v>
      </c>
      <c r="D13" s="81">
        <f>C13-GETPIVOTDATA("Maksymalna wartość wkładu UE (euro)
wg średniego kursu dla okresu 2016-2022 tj. 1 EUR=4,4074",$A$2,"Działanie","6.31 Wsparcie kształcenia zawodowego - ZIT")</f>
        <v>-4.5287470333278179E-2</v>
      </c>
      <c r="E13" s="61"/>
      <c r="F13" s="163"/>
      <c r="G13" s="152"/>
      <c r="H13" s="61"/>
      <c r="I13"/>
      <c r="J13"/>
    </row>
    <row r="14" spans="1:10" s="34" customFormat="1" ht="16.5" customHeight="1" x14ac:dyDescent="0.3">
      <c r="A14" s="57" t="s">
        <v>641</v>
      </c>
      <c r="B14" s="40">
        <v>28537599.948222708</v>
      </c>
      <c r="C14" s="165">
        <v>28537600</v>
      </c>
      <c r="D14" s="81">
        <f>C14-GETPIVOTDATA("Maksymalna wartość wkładu UE (euro)
wg średniego kursu dla okresu 2016-2022 tj. 1 EUR=4,4074",$A$2,"Działanie","6.33 Wsparcie usług społecznych w regionie - ZIT")</f>
        <v>5.1777292042970657E-2</v>
      </c>
      <c r="G14" s="152"/>
      <c r="I14"/>
      <c r="J14"/>
    </row>
    <row r="15" spans="1:10" s="34" customFormat="1" ht="16.5" customHeight="1" x14ac:dyDescent="0.3">
      <c r="A15" s="57" t="s">
        <v>642</v>
      </c>
      <c r="B15" s="41">
        <v>353950.17470617598</v>
      </c>
      <c r="C15" s="166">
        <v>353950</v>
      </c>
      <c r="D15" s="36">
        <f>C15-GETPIVOTDATA("Maksymalna wartość wkładu UE (euro)
wg średniego kursu dla okresu 2016-2022 tj. 1 EUR=4,4074",$A$2,"Działanie","6.34 Wsparcie usług zdrowotnych - ZIT")</f>
        <v>-0.17470617598155513</v>
      </c>
      <c r="G15" s="39"/>
      <c r="I15"/>
      <c r="J15"/>
    </row>
    <row r="16" spans="1:10" s="34" customFormat="1" ht="16.5" customHeight="1" x14ac:dyDescent="0.3">
      <c r="A16" s="37" t="s">
        <v>163</v>
      </c>
      <c r="B16" s="41">
        <v>154958782.9966422</v>
      </c>
      <c r="C16" s="162">
        <f>SUM(C3:C15)</f>
        <v>154958783</v>
      </c>
      <c r="D16" s="32"/>
      <c r="F16" s="159"/>
      <c r="G16" s="159"/>
      <c r="I16"/>
      <c r="J16"/>
    </row>
    <row r="18" spans="1:2" ht="28.8" x14ac:dyDescent="0.3">
      <c r="A18" s="64" t="s">
        <v>162</v>
      </c>
      <c r="B18" s="31" t="s">
        <v>246</v>
      </c>
    </row>
    <row r="19" spans="1:2" x14ac:dyDescent="0.3">
      <c r="A19" s="38" t="s">
        <v>17</v>
      </c>
      <c r="B19" s="160">
        <v>5950942.9595679995</v>
      </c>
    </row>
    <row r="20" spans="1:2" x14ac:dyDescent="0.3">
      <c r="A20" s="38" t="s">
        <v>34</v>
      </c>
      <c r="B20" s="160">
        <v>6212185.3859418249</v>
      </c>
    </row>
    <row r="21" spans="1:2" x14ac:dyDescent="0.3">
      <c r="A21" s="38" t="s">
        <v>21</v>
      </c>
      <c r="B21" s="160">
        <v>5706668.1036438718</v>
      </c>
    </row>
    <row r="22" spans="1:2" x14ac:dyDescent="0.3">
      <c r="A22" s="38" t="s">
        <v>36</v>
      </c>
      <c r="B22" s="160">
        <v>6381652.8792485362</v>
      </c>
    </row>
    <row r="23" spans="1:2" x14ac:dyDescent="0.3">
      <c r="A23" s="38" t="s">
        <v>37</v>
      </c>
      <c r="B23" s="160">
        <v>6414763.1256523114</v>
      </c>
    </row>
    <row r="24" spans="1:2" x14ac:dyDescent="0.3">
      <c r="A24" s="38" t="s">
        <v>23</v>
      </c>
      <c r="B24" s="160">
        <v>6052403.6847120747</v>
      </c>
    </row>
    <row r="25" spans="1:2" x14ac:dyDescent="0.3">
      <c r="A25" s="38" t="s">
        <v>38</v>
      </c>
      <c r="B25" s="160">
        <v>6263980.3512274818</v>
      </c>
    </row>
    <row r="26" spans="1:2" x14ac:dyDescent="0.3">
      <c r="A26" s="38" t="s">
        <v>40</v>
      </c>
      <c r="B26" s="160">
        <v>7384375.3686980996</v>
      </c>
    </row>
    <row r="27" spans="1:2" ht="15" customHeight="1" x14ac:dyDescent="0.3">
      <c r="A27" s="38" t="s">
        <v>25</v>
      </c>
      <c r="B27" s="160">
        <v>8187473.7942719068</v>
      </c>
    </row>
    <row r="28" spans="1:2" x14ac:dyDescent="0.3">
      <c r="A28" s="38" t="s">
        <v>27</v>
      </c>
      <c r="B28" s="160">
        <v>5922366.4745655041</v>
      </c>
    </row>
    <row r="29" spans="1:2" x14ac:dyDescent="0.3">
      <c r="A29" s="38" t="s">
        <v>29</v>
      </c>
      <c r="B29" s="160">
        <v>9766124.4724781029</v>
      </c>
    </row>
    <row r="30" spans="1:2" x14ac:dyDescent="0.3">
      <c r="A30" s="38" t="s">
        <v>30</v>
      </c>
      <c r="B30" s="160">
        <v>6249073.8327984754</v>
      </c>
    </row>
    <row r="31" spans="1:2" x14ac:dyDescent="0.3">
      <c r="A31" s="38" t="s">
        <v>41</v>
      </c>
      <c r="B31" s="160">
        <v>7166066.4791033259</v>
      </c>
    </row>
    <row r="32" spans="1:2" x14ac:dyDescent="0.3">
      <c r="A32" s="38" t="s">
        <v>32</v>
      </c>
      <c r="B32" s="160">
        <v>7002987.7025003396</v>
      </c>
    </row>
    <row r="33" spans="1:2" x14ac:dyDescent="0.3">
      <c r="A33" s="38" t="s">
        <v>139</v>
      </c>
      <c r="B33" s="160">
        <v>56692341.116724312</v>
      </c>
    </row>
    <row r="34" spans="1:2" x14ac:dyDescent="0.3">
      <c r="A34" s="38" t="s">
        <v>568</v>
      </c>
      <c r="B34" s="160">
        <v>90756.45505286564</v>
      </c>
    </row>
    <row r="35" spans="1:2" x14ac:dyDescent="0.3">
      <c r="A35" s="38" t="s">
        <v>569</v>
      </c>
      <c r="B35" s="160">
        <v>3514620.8104551435</v>
      </c>
    </row>
    <row r="36" spans="1:2" x14ac:dyDescent="0.3">
      <c r="A36" s="63" t="s">
        <v>163</v>
      </c>
      <c r="B36" s="161">
        <v>154958782.99664217</v>
      </c>
    </row>
  </sheetData>
  <mergeCells count="3">
    <mergeCell ref="A1:D1"/>
    <mergeCell ref="F1:G1"/>
    <mergeCell ref="I1:J1"/>
  </mergeCells>
  <pageMargins left="0.25" right="0.25" top="0.75" bottom="0.75" header="0.3" footer="0.3"/>
  <pageSetup paperSize="9" scale="51"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B552E2FBE915643B55A364F7ADED7C5" ma:contentTypeVersion="2" ma:contentTypeDescription="Utwórz nowy dokument." ma:contentTypeScope="" ma:versionID="a937db2e23aad89b20503d9134d6d889">
  <xsd:schema xmlns:xsd="http://www.w3.org/2001/XMLSchema" xmlns:xs="http://www.w3.org/2001/XMLSchema" xmlns:p="http://schemas.microsoft.com/office/2006/metadata/properties" xmlns:ns2="ab420584-de76-42ac-81f6-2859aa96f161" targetNamespace="http://schemas.microsoft.com/office/2006/metadata/properties" ma:root="true" ma:fieldsID="b2a29d23213c25eaf1a54aeaec556ea7" ns2:_="">
    <xsd:import namespace="ab420584-de76-42ac-81f6-2859aa96f16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20584-de76-42ac-81f6-2859aa96f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31680-0C03-4261-8DED-BC95F867CDED}">
  <ds:schemaRefs>
    <ds:schemaRef ds:uri="http://schemas.microsoft.com/sharepoint/v3/contenttype/forms"/>
  </ds:schemaRefs>
</ds:datastoreItem>
</file>

<file path=customXml/itemProps2.xml><?xml version="1.0" encoding="utf-8"?>
<ds:datastoreItem xmlns:ds="http://schemas.openxmlformats.org/officeDocument/2006/customXml" ds:itemID="{ECC0B32B-5DB7-448C-A2E9-905B800752A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A4790BE-02BD-4622-A3BE-3E20544C1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20584-de76-42ac-81f6-2859aa96f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1.Lista projektów-FEM21-27</vt:lpstr>
      <vt:lpstr>2.Lista projektów-FEM21-27 5(i)</vt:lpstr>
      <vt:lpstr>3.Lista projektów-FEnIKS</vt:lpstr>
      <vt:lpstr>Arkusz2</vt:lpstr>
      <vt:lpstr>Arkusz3</vt:lpstr>
      <vt:lpstr>Arkusz1</vt:lpstr>
      <vt:lpstr>Arkusz4</vt:lpstr>
      <vt:lpstr>Arkusz5</vt:lpstr>
      <vt:lpstr>Arkusz6</vt:lpstr>
      <vt:lpstr>Arkusz7</vt:lpstr>
      <vt:lpstr>Arkusz8</vt:lpstr>
      <vt:lpstr>Arkusz9</vt:lpstr>
      <vt:lpstr>Arkusz10</vt:lpstr>
      <vt:lpstr>Arkusz11</vt:lpstr>
      <vt:lpstr>Arkusz12</vt:lpstr>
      <vt:lpstr>4.Zestawienie zbiorcze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Piątkowska</dc:creator>
  <cp:keywords/>
  <dc:description/>
  <cp:lastModifiedBy>Patrycja Batko</cp:lastModifiedBy>
  <cp:revision/>
  <cp:lastPrinted>2024-08-27T09:52:38Z</cp:lastPrinted>
  <dcterms:created xsi:type="dcterms:W3CDTF">2023-04-25T07:38:17Z</dcterms:created>
  <dcterms:modified xsi:type="dcterms:W3CDTF">2024-09-09T11:38:51Z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0x0101002B552E2FBE915643B55A364F7ADED7C5</vt:lpwstr>
  </property>
</Properties>
</file>