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166925"/>
  <mc:AlternateContent xmlns:mc="http://schemas.openxmlformats.org/markup-compatibility/2006">
    <mc:Choice Requires="x15">
      <x15ac:absPath xmlns:x15ac="http://schemas.microsoft.com/office/spreadsheetml/2010/11/ac" url="\\192.168.132.5\4. zit\40.Strategia ZIT\2021-2027\4010 Strategia ZIT 21-27\11.STRATEGIA - wersja wrzesień 2024 uchwalona\20240827.Wysyłka do opiniowania\"/>
    </mc:Choice>
  </mc:AlternateContent>
  <xr:revisionPtr revIDLastSave="0" documentId="13_ncr:1_{8ECF9331-D10E-47DF-A273-BE4456DD28F1}" xr6:coauthVersionLast="47" xr6:coauthVersionMax="47" xr10:uidLastSave="{00000000-0000-0000-0000-000000000000}"/>
  <bookViews>
    <workbookView xWindow="-108" yWindow="-108" windowWidth="23256" windowHeight="12456" tabRatio="744" xr2:uid="{C6E22282-F3F4-4593-B456-9F922157238A}"/>
  </bookViews>
  <sheets>
    <sheet name="1.Lista projektów-FEM21-27" sheetId="1" r:id="rId1"/>
    <sheet name="2.Lista projektów-FEM21-27 5(i)" sheetId="3" r:id="rId2"/>
    <sheet name="3.Lista projektów-FEnIKS" sheetId="4" r:id="rId3"/>
    <sheet name="Arkusz2" sheetId="7" state="hidden" r:id="rId4"/>
    <sheet name="Arkusz3" sheetId="8" state="hidden" r:id="rId5"/>
    <sheet name="Arkusz1" sheetId="9" state="hidden" r:id="rId6"/>
    <sheet name="Arkusz4" sheetId="10" state="hidden" r:id="rId7"/>
    <sheet name="Arkusz5" sheetId="11" state="hidden" r:id="rId8"/>
    <sheet name="Arkusz6" sheetId="12" state="hidden" r:id="rId9"/>
    <sheet name="Arkusz7" sheetId="13" state="hidden" r:id="rId10"/>
    <sheet name="Arkusz8" sheetId="14" state="hidden" r:id="rId11"/>
    <sheet name="Arkusz9" sheetId="15" state="hidden" r:id="rId12"/>
    <sheet name="Arkusz10" sheetId="16" state="hidden" r:id="rId13"/>
    <sheet name="Arkusz11" sheetId="17" state="hidden" r:id="rId14"/>
    <sheet name="Arkusz12" sheetId="18" state="hidden" r:id="rId15"/>
    <sheet name="4.Zestawienie zbiorcze" sheetId="5" r:id="rId16"/>
  </sheets>
  <externalReferences>
    <externalReference r:id="rId17"/>
  </externalReferences>
  <definedNames>
    <definedName name="_xlnm._FilterDatabase" localSheetId="0" hidden="1">'1.Lista projektów-FEM21-27'!$A$3:$O$165</definedName>
    <definedName name="_xlnm._FilterDatabase" localSheetId="1" hidden="1">'2.Lista projektów-FEM21-27 5(i)'!$A$3:$P$21</definedName>
    <definedName name="_xlnm._FilterDatabase" localSheetId="2" hidden="1">'3.Lista projektów-FEnIKS'!$A$2:$I$13</definedName>
    <definedName name="EUR">'[1]22'!$B$34:$B$34</definedName>
  </definedNames>
  <calcPr calcId="191029"/>
  <pivotCaches>
    <pivotCache cacheId="0" r:id="rId18"/>
    <pivotCache cacheId="1" r:id="rId19"/>
    <pivotCache cacheId="2" r:id="rId20"/>
    <pivotCache cacheId="3" r:id="rId21"/>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D15" i="5"/>
  <c r="D14" i="5"/>
  <c r="D6" i="5"/>
  <c r="D13" i="5"/>
  <c r="D5" i="5"/>
  <c r="D4" i="5"/>
  <c r="D12" i="5"/>
  <c r="D11" i="5"/>
  <c r="D10" i="5"/>
  <c r="D9" i="5"/>
  <c r="D7" i="5"/>
  <c r="D3" i="5"/>
  <c r="D8" i="5"/>
  <c r="L38" i="1" l="1"/>
  <c r="L20" i="3" l="1"/>
  <c r="K89" i="1"/>
  <c r="L15" i="3"/>
  <c r="L16" i="3"/>
  <c r="L17" i="3"/>
  <c r="L14" i="3"/>
  <c r="L13" i="3"/>
  <c r="H9" i="4"/>
  <c r="H10" i="4"/>
  <c r="K136" i="1"/>
  <c r="L136" i="1" s="1"/>
  <c r="L62" i="1"/>
  <c r="L60" i="1"/>
  <c r="L59" i="1"/>
  <c r="L30" i="1"/>
  <c r="L80" i="1"/>
  <c r="L79" i="1"/>
  <c r="K139" i="1" l="1"/>
  <c r="L56" i="1"/>
  <c r="J5" i="5" l="1"/>
  <c r="M17" i="3"/>
  <c r="M14" i="3"/>
  <c r="L5" i="3" l="1"/>
  <c r="L6" i="3"/>
  <c r="L7" i="3"/>
  <c r="L8" i="3"/>
  <c r="L9" i="3"/>
  <c r="L11" i="3"/>
  <c r="L19" i="3"/>
  <c r="L4" i="3"/>
  <c r="L9" i="1" l="1"/>
  <c r="M13" i="3" l="1"/>
  <c r="M18" i="3" l="1"/>
  <c r="M5" i="3"/>
  <c r="M6" i="3"/>
  <c r="M15" i="3" l="1"/>
  <c r="M16" i="3"/>
  <c r="M4" i="3"/>
  <c r="K100" i="1"/>
  <c r="K101" i="1"/>
  <c r="K102" i="1"/>
  <c r="K104" i="1"/>
  <c r="K112" i="1"/>
  <c r="K113" i="1"/>
  <c r="K114" i="1"/>
  <c r="K149" i="1"/>
  <c r="K150" i="1"/>
  <c r="K151" i="1"/>
  <c r="K153" i="1"/>
  <c r="K154" i="1"/>
  <c r="K157" i="1"/>
  <c r="L165" i="1"/>
  <c r="L144" i="1"/>
  <c r="L143" i="1"/>
  <c r="L126" i="1" l="1"/>
  <c r="L159" i="1" l="1"/>
  <c r="L135" i="1" l="1"/>
  <c r="L134" i="1"/>
  <c r="L125" i="1" l="1"/>
  <c r="L112" i="1"/>
  <c r="L97" i="1"/>
  <c r="L96" i="1"/>
  <c r="L95" i="1"/>
  <c r="L82" i="1"/>
  <c r="L43" i="1"/>
  <c r="L162" i="1"/>
  <c r="L98" i="1"/>
  <c r="C16" i="5"/>
  <c r="M19" i="3"/>
  <c r="M9" i="3"/>
  <c r="M8" i="3"/>
  <c r="M7" i="3"/>
  <c r="L124" i="1"/>
  <c r="L53" i="1"/>
  <c r="L122" i="1"/>
  <c r="L121" i="1"/>
  <c r="L119" i="1"/>
  <c r="L117" i="1"/>
  <c r="L115" i="1"/>
  <c r="L157" i="1" l="1"/>
  <c r="L153" i="1"/>
  <c r="L149" i="1"/>
  <c r="L150" i="1"/>
  <c r="L151" i="1"/>
  <c r="L142" i="1"/>
  <c r="L110" i="1"/>
  <c r="L109" i="1"/>
  <c r="L104" i="1"/>
  <c r="L105" i="1"/>
  <c r="L102" i="1"/>
  <c r="L101" i="1"/>
  <c r="L100" i="1"/>
  <c r="L47" i="1"/>
  <c r="M11" i="3"/>
  <c r="L74" i="1"/>
  <c r="L111" i="1"/>
  <c r="L116" i="1"/>
  <c r="L114" i="1"/>
  <c r="L113" i="1"/>
  <c r="L158" i="1"/>
  <c r="L141" i="1"/>
  <c r="L140" i="1"/>
  <c r="L138" i="1"/>
  <c r="L33" i="1"/>
  <c r="L86" i="1"/>
  <c r="L85" i="1"/>
  <c r="L88" i="1"/>
  <c r="L130" i="1"/>
  <c r="L146" i="1"/>
  <c r="L154" i="1"/>
  <c r="L147" i="1"/>
  <c r="L107" i="1"/>
  <c r="L19" i="1"/>
  <c r="L18" i="1"/>
  <c r="L15" i="1"/>
  <c r="L14" i="1"/>
  <c r="L12" i="1"/>
  <c r="L7" i="1"/>
  <c r="L164" i="1"/>
  <c r="L163" i="1"/>
  <c r="L156" i="1"/>
  <c r="L155" i="1"/>
  <c r="L148" i="1"/>
  <c r="L25" i="1"/>
  <c r="L132" i="1"/>
  <c r="L131" i="1"/>
  <c r="L93" i="1"/>
  <c r="L94" i="1"/>
  <c r="L145" i="1"/>
  <c r="L152" i="1"/>
  <c r="L160" i="1"/>
  <c r="L44" i="1"/>
  <c r="L103" i="1"/>
  <c r="L123" i="1"/>
  <c r="L83" i="1"/>
  <c r="L92" i="1"/>
  <c r="L90" i="1"/>
  <c r="L87" i="1"/>
  <c r="L75" i="1"/>
  <c r="L84" i="1"/>
  <c r="L81" i="1"/>
  <c r="L161" i="1"/>
  <c r="L133" i="1"/>
  <c r="L129" i="1"/>
  <c r="L128" i="1"/>
  <c r="L127" i="1"/>
  <c r="L120" i="1"/>
  <c r="L118" i="1"/>
  <c r="L108" i="1"/>
  <c r="L106" i="1"/>
  <c r="L99" i="1"/>
  <c r="L78" i="1"/>
  <c r="L77" i="1"/>
  <c r="L76" i="1"/>
  <c r="L89" i="1"/>
  <c r="L6" i="1"/>
  <c r="L55" i="1"/>
  <c r="L54" i="1"/>
  <c r="L73" i="1"/>
  <c r="L72" i="1"/>
  <c r="L71" i="1"/>
  <c r="L70" i="1"/>
  <c r="L69" i="1"/>
  <c r="L68" i="1"/>
  <c r="L67" i="1"/>
  <c r="L66" i="1"/>
  <c r="L65" i="1"/>
  <c r="L61" i="1"/>
  <c r="L58" i="1"/>
  <c r="L52" i="1"/>
  <c r="L57" i="1"/>
  <c r="L51" i="1"/>
  <c r="L50" i="1"/>
  <c r="L49" i="1"/>
  <c r="L48" i="1"/>
  <c r="L46" i="1"/>
  <c r="L45" i="1"/>
  <c r="L42" i="1"/>
  <c r="L41" i="1"/>
  <c r="L40" i="1"/>
  <c r="L39" i="1"/>
  <c r="L36" i="1"/>
  <c r="L35" i="1"/>
  <c r="L34" i="1"/>
  <c r="L32" i="1"/>
  <c r="L31" i="1"/>
  <c r="L29" i="1"/>
  <c r="L28" i="1"/>
  <c r="L27" i="1"/>
  <c r="L26" i="1"/>
  <c r="L24" i="1"/>
  <c r="L23" i="1"/>
  <c r="L8" i="1"/>
  <c r="L22" i="1"/>
  <c r="L5" i="1"/>
  <c r="L4" i="1"/>
  <c r="L11" i="1"/>
  <c r="L13" i="1"/>
  <c r="L16" i="1"/>
  <c r="L17" i="1"/>
  <c r="L20" i="1"/>
  <c r="L21" i="1"/>
</calcChain>
</file>

<file path=xl/sharedStrings.xml><?xml version="1.0" encoding="utf-8"?>
<sst xmlns="http://schemas.openxmlformats.org/spreadsheetml/2006/main" count="2419" uniqueCount="659">
  <si>
    <t>Przedsięwzięcie (wiązka projektów)</t>
  </si>
  <si>
    <t>PROJEKT</t>
  </si>
  <si>
    <t>Skrócona nazwa przedsięwzięcia (wiązki projektów)</t>
  </si>
  <si>
    <t xml:space="preserve">Wskazanie i uzasadnienie realizacji celu Strategii ZIT, przez przedsięwzięcie (wiązkę projektów) ze wskazaniem podejścia zintegrowanego </t>
  </si>
  <si>
    <t>Szacowana, skumulowana wartość wskaźnika dla przedsięwzięcia (wiązki projektów)
(wskaźnik z FEM 2021-2027)</t>
  </si>
  <si>
    <t>Lp.</t>
  </si>
  <si>
    <t>Tytuł projektu</t>
  </si>
  <si>
    <t>Nazwa beneficjenta/ew. partnerów</t>
  </si>
  <si>
    <t xml:space="preserve">Planowany zakres projektu – najważniejsze elementy projektu </t>
  </si>
  <si>
    <t>Wskazanie zgodności projektu z programem</t>
  </si>
  <si>
    <t>NR DZIAŁANIA</t>
  </si>
  <si>
    <t>Planowane źródło finansowania, w przypadku finansowania w ramach FEM 21-27 wskazanie konkretnego CS</t>
  </si>
  <si>
    <r>
      <t>Maksymalna</t>
    </r>
    <r>
      <rPr>
        <b/>
        <sz val="10"/>
        <color theme="1"/>
        <rFont val="Calibri"/>
        <family val="2"/>
        <scheme val="minor"/>
      </rPr>
      <t xml:space="preserve"> wartość wkładu UE </t>
    </r>
    <r>
      <rPr>
        <b/>
        <u/>
        <sz val="10"/>
        <color theme="1"/>
        <rFont val="Calibri"/>
        <family val="2"/>
        <scheme val="minor"/>
      </rPr>
      <t>(zł)</t>
    </r>
  </si>
  <si>
    <r>
      <t>Maksymalna</t>
    </r>
    <r>
      <rPr>
        <b/>
        <sz val="10"/>
        <color theme="1"/>
        <rFont val="Calibri"/>
        <family val="2"/>
        <scheme val="minor"/>
      </rPr>
      <t xml:space="preserve"> wartość wkładu UE </t>
    </r>
    <r>
      <rPr>
        <b/>
        <u/>
        <sz val="10"/>
        <color theme="1"/>
        <rFont val="Calibri"/>
        <family val="2"/>
        <scheme val="minor"/>
      </rPr>
      <t xml:space="preserve">(euro)
</t>
    </r>
    <r>
      <rPr>
        <i/>
        <sz val="10"/>
        <color theme="1"/>
        <rFont val="Calibri"/>
        <family val="2"/>
        <charset val="238"/>
        <scheme val="minor"/>
      </rPr>
      <t>wg średniego kursu dla okresu 2016-2022 tj. 1 EUR=4,4074</t>
    </r>
  </si>
  <si>
    <t>Powiązanie z innymi projektami/wskazanie konkretnych cech zintegrowania projektu (ZIT)</t>
  </si>
  <si>
    <t>Modernizacja energetyczna budynków użyteczności publicznej na terenie Metropolii Krakowskiej</t>
  </si>
  <si>
    <t>Głęboka modernizacja energetyczna budynków użyteczności publicznej na terenie gminy Biskupice</t>
  </si>
  <si>
    <t>Gmina Biskupice</t>
  </si>
  <si>
    <t>FEM 2021-2027, CS 2(i)</t>
  </si>
  <si>
    <t>2024-2025</t>
  </si>
  <si>
    <t>Głęboka modernizacja energetyczna budynku SP w Igołomii</t>
  </si>
  <si>
    <t>Gmina Igołomia-Wawrzeńczyce</t>
  </si>
  <si>
    <t>Gmina Kraków</t>
  </si>
  <si>
    <t>Gmina Michałowice</t>
  </si>
  <si>
    <t>Modernizacja energetyczna obiektów BUP1</t>
  </si>
  <si>
    <t>Gmina Skawina</t>
  </si>
  <si>
    <t>Termomodernizacja budynków użyteczności publicznej z wykorzystaniem odnawialnych źródeł energii</t>
  </si>
  <si>
    <t>Gmina Świątniki Górne</t>
  </si>
  <si>
    <t>2024-2026</t>
  </si>
  <si>
    <t>Gmina Wieliczka</t>
  </si>
  <si>
    <t>Gmina Wielka Wieś</t>
  </si>
  <si>
    <t>Termomodernizacja budynków użyteczności publicznej</t>
  </si>
  <si>
    <t>Gmina Zielonki</t>
  </si>
  <si>
    <t>Wspieranie energii odnawialnej na terenie Metropolii Krakowskiej</t>
  </si>
  <si>
    <t>Gmina Czernichów</t>
  </si>
  <si>
    <t>FEM 2021-2027, CS 2(ii)</t>
  </si>
  <si>
    <t>Gmina Kocmyrzów-Luborzyca</t>
  </si>
  <si>
    <t>Gmina Liszki</t>
  </si>
  <si>
    <t>Gmina Mogilany</t>
  </si>
  <si>
    <t>Montaż instalacji OZE na budynkach użyteczności publicznej w gminie Mogilany.</t>
  </si>
  <si>
    <t>Gmina Niepołomice</t>
  </si>
  <si>
    <t>Gmina Zabierzów</t>
  </si>
  <si>
    <t>Rozwój energii odnawialnej na terenie gminy Zielonki</t>
  </si>
  <si>
    <t>Podnoszenie poziomu retencji na terenie Metropolii Krakowskiej</t>
  </si>
  <si>
    <t>Rozwój różnych form małej
retencji w gminie Biskupice</t>
  </si>
  <si>
    <t>FEM 2021-2027, CS 2(iv)</t>
  </si>
  <si>
    <t>Budowa lub przebudowa instalacji zagospodarowujących wody opadowe i roztopowe - projekt kierowany do mieszkańców wg uzgodnionego standardu metropolitalnego.</t>
  </si>
  <si>
    <t>Rozwój różnych form małej
retencji  w gminie Liszki</t>
  </si>
  <si>
    <t>Budowa zbiorników retencyjnych w Kończycach</t>
  </si>
  <si>
    <t>Mikroretencja w gminie Mogilany</t>
  </si>
  <si>
    <t>Projekt parasolowy dla mieszkańców z zakresu mikroretencji -  projekt kierowany do mieszkańców wg uzgodnionego standardu metropolitalnego.</t>
  </si>
  <si>
    <t>Budowa lub przebudowa instalacji zagospodarowujących wody opadowe i roztopowe.</t>
  </si>
  <si>
    <t>Budowa lub przebudowa instalacji zagospodarowujących wody opadowe i roztopowe; zakup zbiorników naziemnych.</t>
  </si>
  <si>
    <t>Rozwój i modernizacja infrastruktury wodno-kanalizacyjnej na terenie Metropolii Krakowskiej</t>
  </si>
  <si>
    <t>FEM 2021-2027, CS 2(v)</t>
  </si>
  <si>
    <t>Budowa zbiorczej kanalizacji sanitarnej w Aglomeracji Igołomia (PLMP518)</t>
  </si>
  <si>
    <t>Budowa kanalizacji sanitarnej dla miejscowości Gaj, gmina Mogilany – etap III</t>
  </si>
  <si>
    <t>Modernizacja gospodarki wodno-ściekowej wraz z infrastrukturą towarzyszącą w aglomeracji Zabierzów-Balice</t>
  </si>
  <si>
    <t>Modernizacja gospodarki wodno-ściekowej wraz z infrastrukturą towarzyszącą w aglomeracji Zabierzów-Niegoszowice</t>
  </si>
  <si>
    <t>Budowa punktów selektywnego zbierania odpadów komunalnych na terenie Metropolii Krakowskiej</t>
  </si>
  <si>
    <t>FEM 2021-2027, CS 2(vi)</t>
  </si>
  <si>
    <t>Budowa punktu selektywnej zbiórki odpadów komunalnych w gminie Igołomia-Wawrzeńczyce</t>
  </si>
  <si>
    <t>Budowa PSZOK II w Gminie  Wieliczka</t>
  </si>
  <si>
    <t>Budowa punktu selektywnej zbiórki odpadów komunalnych w Wielkiej Wsi</t>
  </si>
  <si>
    <t>Budowa PSZOK w Gminie Zabierzów</t>
  </si>
  <si>
    <t>Rozwój i modernizacja infrastruktury transportu zbiorowego, zakup taboru oraz zapewnienie bezpiecznej komunikacji pieszej na terenie Metropolii Krakowskiej</t>
  </si>
  <si>
    <r>
      <t xml:space="preserve">Przedsięwzięcie wpływa na osiągnięcie określonego w Strategii ZIT celu strategicznego </t>
    </r>
    <r>
      <rPr>
        <i/>
        <sz val="10"/>
        <color rgb="FF000000"/>
        <rFont val="Calibri"/>
        <family val="2"/>
        <charset val="238"/>
      </rPr>
      <t>3. Metropolia Krakowska sprzyjająca aktywnej, ekologicznej i efektywnej mobilności</t>
    </r>
    <r>
      <rPr>
        <sz val="10"/>
        <color rgb="FF000000"/>
        <rFont val="Calibri"/>
        <family val="2"/>
        <charset val="238"/>
      </rPr>
      <t xml:space="preserve">; celu szczegółowego </t>
    </r>
    <r>
      <rPr>
        <i/>
        <sz val="10"/>
        <color rgb="FF000000"/>
        <rFont val="Calibri"/>
        <family val="2"/>
        <charset val="238"/>
      </rPr>
      <t>3.2 Wysoka dostępność infrastruktury zrównoważonej mobilności i integracja różnych form transportu</t>
    </r>
    <r>
      <rPr>
        <sz val="10"/>
        <color rgb="FF000000"/>
        <rFont val="Calibri"/>
        <family val="2"/>
        <charset val="238"/>
      </rPr>
      <t>. Przedsięwzięcie realizuje wskazane cele rozwojowe Strategii ZIT ponieważ przyczynia się do zapewnienia mieszkańcom Metropolii Krakowskiej najwyższej jakości, efektywnego i ekologicznego systemu transportu poprzez odpowiednie działania infrastrukturalne sprzyjające korzystaniu z transportu zbiorowego.  Przedsięwzięcie jest zintegrowane wewnętrznie, ponieważ tożsame projekty będą realizowane w 8 gminach a korzyści w postaci zwiększenia wykorzystania transportu zbiorowego w codziennych podróżach i idące za tym efekty środowiskowe, odniosą mieszkańcy całego obszaru oraz odwiedzający go goście.</t>
    </r>
  </si>
  <si>
    <t>FEM 2021-2027, CS 2(viii)</t>
  </si>
  <si>
    <t>Budowa przystanku kolejowego SKA „Kraków Prądnik Czerwony” wraz z budową parkingu typu Park &amp; Ride</t>
  </si>
  <si>
    <t>Budowa zintegrowanego węzła przesiadkowego wraz z parkingiem P&amp;R Bronowice oraz terminalem autobusowym</t>
  </si>
  <si>
    <t>Budowa Parkingu P&amp;R w Raciborowicach</t>
  </si>
  <si>
    <t>Budowa Parkingu P&amp;R w Więcławicach</t>
  </si>
  <si>
    <t>Rozbudowa Parkingu P&amp;R w Michałowicach</t>
  </si>
  <si>
    <t>Zakup nowego taboru autobusowego zeroemisyjnego wraz z niezbędną infrastrukturą oraz systemem elektrycznej informacji pasażerskiej na przystankach w Gminie Wieliczka</t>
  </si>
  <si>
    <t xml:space="preserve">Budowa P&amp;R II w Zabierzowie w gminie Zabierzów </t>
  </si>
  <si>
    <t>Budowa infrastruktury rowerowej i pieszo-rowerowej na terenie Metropolii Krakowskiej</t>
  </si>
  <si>
    <t>Budowa drogi dla rowerów wzdłuż południowej strony Al. Pokoju</t>
  </si>
  <si>
    <t>Budowa drogi dla rowerów na odcinku ul. Walerego Sławka od skrzyżowania z ul. Kamieńskiego do skrzyżowania z ul. Puszkarską</t>
  </si>
  <si>
    <t>Budowa drogi dla rowerów po północnej stronie ul. Brożka</t>
  </si>
  <si>
    <t>Budowa ścieżki rowerowej wzdłuż ul. Nawojki w Krakowie</t>
  </si>
  <si>
    <t>Budowa ścieżki rowerowej wzdłuż ul. Jancarza w Krakowie</t>
  </si>
  <si>
    <t>Budowa ciągu pieszo-rowerowego w Młodziejowicach</t>
  </si>
  <si>
    <t>Budowa ciągów pieszo-rowerowych i/lub ścieżek rowerowych prowadzących do przystanków komunikacji zbiorowej</t>
  </si>
  <si>
    <t>Podnoszenie dostępności i jakości kształcenia przedszkolnego na terenie Metropolii Krakowskiej</t>
  </si>
  <si>
    <t>Zwiększenie miejsc w oddziałach przedszkolnych w Gminie Biskupice</t>
  </si>
  <si>
    <t>FEM 2021-2027, CS 4(f)</t>
  </si>
  <si>
    <t>Edukacja włączająca oraz likwidacja barier i podniesienie dostępności przedszkoli na terenie Igołomii-Wawrzeńczyce</t>
  </si>
  <si>
    <t>Tworzenie nowych miejsc przedszkolnych w placówkach oświatowych Gminy Liszki wraz z edukacją włączającą i realizacją zadań dodatkowych</t>
  </si>
  <si>
    <t>Dwujęzyczny Przedszkolak</t>
  </si>
  <si>
    <t>Realizacja zajęć dodatkowych w przedszkolu</t>
  </si>
  <si>
    <t>Utworzenie nowych miejsc przedszkolnych 
w Gminie Skawina</t>
  </si>
  <si>
    <t>Utworzenie nowych miejsc przedszkolnych </t>
  </si>
  <si>
    <t>DWUJĘZYCZNY MALUCH – Realizacja programów dwujęzyczności w zakresie języka angielskiego w oddziałach przedszkolnych</t>
  </si>
  <si>
    <t>Podnoszenie dostępności i jakości kształcenia ogólnego na terenie Metropolii Krakowskiej</t>
  </si>
  <si>
    <t>Rozwój kształcenia ogólnego w gminie Igołomia-Wawrzeńczyce</t>
  </si>
  <si>
    <t>Kreatywny uczeń - kreatywna szkoła</t>
  </si>
  <si>
    <t>Przyjazna Szkoła</t>
  </si>
  <si>
    <t>Rozwój kompetencji kluczowych uczniów szkół z terenu gminy Niepołomice</t>
  </si>
  <si>
    <t>Podnoszenie dostępności i jakości kształcenia zawodowego na terenie Metropolii Krakowskiej</t>
  </si>
  <si>
    <t>Podnoszenie dostępności i jakości usług społecznych na terenie Metropolii Krakowskiej</t>
  </si>
  <si>
    <t>„Zdrowie zaczyna się w głowie”</t>
  </si>
  <si>
    <t>FEM 2021-2027, CS 4(k)</t>
  </si>
  <si>
    <t>„Nie jesteś sam"</t>
  </si>
  <si>
    <t>Utworzenie placówki wsparcia dziennego dla dzieci i młodzieży z terenu Gminy Kocmyrzów – Luborzyca</t>
  </si>
  <si>
    <t>Nie jesteś sam - Dzienny Dom Wsparcia w Gminie Liszki</t>
  </si>
  <si>
    <t xml:space="preserve">Wsparcie dla dzieci i rodzin w tym zagrożonych wykluczeniem społecznym poprzez organizację usług wsparcia oraz atrakcyjną ofertę opiekuńczo-wychowawczą i terapeutyczną </t>
  </si>
  <si>
    <t>Rozwiń żagle w „Przystani”</t>
  </si>
  <si>
    <t>Na młodość</t>
  </si>
  <si>
    <t>Zdrowiej w domu</t>
  </si>
  <si>
    <t>Rozwój i funkcjonowanie placówek wsparcia dla osób starszych i niesamodzielnych</t>
  </si>
  <si>
    <t>Utworzenie nowej placówki wsparcia dziennego dla dzieci i młodzieży - świetlica środowiskowa</t>
  </si>
  <si>
    <t xml:space="preserve">Usługi w zakresie poradnictwa specjalistycznego </t>
  </si>
  <si>
    <t>Rozwój placówek wsparcia dziennego dla dzieci i młodzieży w Gminie Wielka Wieś</t>
  </si>
  <si>
    <t>Podnoszenie dostępności i jakości usług zdrowotnych na terenie Metropolii Krakowskiej</t>
  </si>
  <si>
    <t>Usługi w zakresie psychiatrii środowiskowej skierowanej do osób dorosłych</t>
  </si>
  <si>
    <t>FEM 2021-2027, CS 5(i)</t>
  </si>
  <si>
    <t>Modernizacja Muzeum Ślusarstwa w Świątnikach Górnych</t>
  </si>
  <si>
    <t>LISTA PROJEKTÓW ZIT METROPOLIA KRAKOWSKA DO STRATEGII ZINTEGROWANYCH INWESTYCJI TERYTORIALNYCH METROPOLII KRAKOWSKIEJ NA LATA 2021-2027 
- część dotycząca programu Fundusze Europejskie na Infrastrukturę, Klimat i Środowisko na lata 2021-2027</t>
  </si>
  <si>
    <t>Maksymalna wartość wkładu UE (zł)</t>
  </si>
  <si>
    <t>Przewidywany okres realizacji projektu</t>
  </si>
  <si>
    <t>Budowa linii tramwajowej KST (os. Krowodrza Górka - Azory) w Krakowie</t>
  </si>
  <si>
    <t>Budowa torowiska od pętli Krowodrza Górka wzdłuż ul. Opolskiej do pętli autobusowej Azory (o długości 2,5 km toru podwójnego) wraz z infrastrukturą techniczną. Pętla Azory będzie w pełni zadaszona w wyposażona w budynek terminala pasażerskiego. Wzdłuż trasy nowoprojektowanej linii przewidziano: budowę 4 przystanków wraz z tablicami dynamicznej informacji pasażerskiej, przebudowę ulic i slrzyżowań w niezbędnym zakresie, przebudowę i budowę chodników, przebudowę i budowę ścieżek rowerowych, budowę ekranów akustycznych oraz budowę kładki pieszo-rowerowej nad il. Weissa w bezpośrednim sąsiedztwie parkingu P+R. Linia zostanie włączona do Obszarowego Systemu Sterowania Ruchem. Do istniejącej kładki pieszej na ul. Opolską zostaną dobudowane windy, co poprawi skomunikowanie z przystankiem tramwajowym. W ramach projektu, w rejonie skrzyżowania ul. Weissa i ul. Opolskiej, w sąsiedztwie pętli Azory powstanie kubaturowy, trzypoziomowy parking P+R na ok. 200 samochodów wraz z zadaszonym parkingiem Bike&amp;Ride o pojemności 50 rowerów. W ramach parkingu przewidziano 10 miejsc dla osób z niepełnosprawnościami oraz 4 miejsca do ładowania pojazdów elektrycznych.</t>
  </si>
  <si>
    <t>FENX.03.01</t>
  </si>
  <si>
    <t>Budowa linii tramwajowej od pętli Mały Płaszów do węzła drogowego Kraków Przewóz (S7)</t>
  </si>
  <si>
    <t>Projekt obejmuje przebudowę układu torowo-drogowego wraz z niezbędną infrastrukturą towarzyszącą oraz przekładkami kolidującego uzbrojenia. Projekt obejmuje budowę łącznicy torowiska z ul. Nowosądeckiej w ul. Wielicką w kierunku pętli tramwajowej Nowy Bieżanów wraz z budową podstacji trakcyjnej. Ponadto, w ramach projektu planowana jest budowa oświetlenia i odwodnienia oraz przebudowa istniejących peronów tramwajowych.</t>
  </si>
  <si>
    <t>Projekt jest zgodny z działaniem 03.01 Transport miejski. Zakres interwencji 081 – infrastruktura czystego transportu miejskiego.
Odwrócenie trendu rosnących podróży transportem indywidualnym i malejących transportem zbiorowym staje się dla Gminy Niepołomice celem pierwszoplanowym głównie ze względu na katastrofalny stan powietrza i rosnące zatłoczenie dróg. Niezbędne jest kontynuowanie prac nad wdrożeniem wspólnej polityki transportowej gmin tworzących KrOF określającej funkcje transportu indywidualnego i transportu zbiorowego a także zakładającej wprowadzenie wspólnego systemu sterowania ruchem, taryfowego i informacyjnego. Koordynacji będzie też wymagała realizacja działań infrastrukturalnych polegających głównie na budowie węzłów przesiadkowych z parkingami P&amp;R / B&amp;R i terminalami autobusowymi, integrujących podsystemy transportu drogowego, kolejowego, autobusowego, tramwajowego, rowerowego. Deficyty przepustowości sieci drogowej powinny być rekompensowane rozwojem sieci transportu zbiorowego, co wpłynie na osiągniecie celów priorytetu.</t>
  </si>
  <si>
    <t>I kw. 2025 - IV kw. 2027</t>
  </si>
  <si>
    <t>Zakres projektu: 
a) budowa parkingów P&amp;R przy przystankach kolejowych na linii kolejowej 94 i 97 tj. 
●Budowa węzła przesiadkowego Skawina Zachodnia, w zakres którego wchodzi parking P&amp;R na 98 samochodów, w tym 6 stanowisk dla niepełnosprawnych, zatokę Kiss&amp;Ride, droga dojazdowa do węzła, ciągi pieszo - rowerowe, zatoki autobusowe, 2 zadaszone wiaty rowerowe na 50 rowerów. 
●P&amp;R Radziszów Centrum, w zakres którego wchodzi parking na 38 samochodów w tym 3 dla os. niepełnosprawnych, B&amp;R na 20 rowerów - 
●P&amp;R Zelczyna, parking na 20 samochodów w tym 2 dla os. niepełnosprawnych, B&amp;R na 20 rowerów, droga dojazdowa do P&amp;R szacowana wartość: 
●P&amp;R Rzozów w zakres którego wchodzi parking na 9 samochodów w tym 1 dla os. niepełnosprawnych, B&amp;R na 20 rowerów 
b) Budowa ciągów pieszo-rowerowych i ścieżek rowerowych prowadzących do przystanków komunikacji zbiorowej  
●Ścieżka pieszo-rowerowa ul. Brzegi Radziszów łącząca istniejące CPR z Przystankiem kolejowym i P&amp;R  Radziszów Centrum, 79m, szerokość 3 m. w technologii RCC
●CPR Rzozów, 3 zadania ścieżka pieszo - rowerowa prowadząca do przystanku kolejowego Rzozów, CPR prowadzący do przystanku kolejowego Rzozów Centrum</t>
  </si>
  <si>
    <t>Rozwój zrównoważonej mobilności w gminie Zielonki</t>
  </si>
  <si>
    <t>Cele projektowe spójne są z założeniami Celu szczegółowego 2.8 FEnIKS  Wspieranie zrównoważonej multimodalnej mobilności miejskiej jako elementu transformacji w kierunku gospodarki zeroemisyjnej m.in. pod kątem:
- poprawy dostępności komunikacyjnej,
- ograniczenia szkodliwego wpływu transportu na środowisko
- zrównoważenia opcji transportowych i minimalizowania negatywnego wpływu transport na środowisko naturalne</t>
  </si>
  <si>
    <t xml:space="preserve">Budowa węzła przesiadkowego w Zabierzowie Bocheńskim w Gminie Niepołomice </t>
  </si>
  <si>
    <t>Budowa węzła przesiadkowego z parkingiem P&amp;R oraz B&amp;R w Zabierzowie Bocheńskim wraz z budową dojść i dojazdów rowerowych. Projekt będzie uwzględniać potrzeby osób o ograniczonej mobilności oraz działania informacyjne dla pasażerów z państw trzecich. Inwestycja będzie zakładać wykorzystywanie  energii z OZE oraz wprowadzać rozwiązania technologiczne polegające na retencjonowaniu wody. Inwestycja bezpośrednio powiązana będzie z liniami autobusowymi w ramach systemu Komunikacji Miejskiej w Krakowie, w ramach współpracy z Województwem Małopolskim, liniami gminnymi oraz przewoźników prywatnych.</t>
  </si>
  <si>
    <t>Budowa parkingów P&amp;R na linii kolejowej 94 i 97 wraz z budową infrastruktury pieszo -rowerowej prowadzącej do przystanków komunikacji zbiorowej na terenie Gminy Skawina</t>
  </si>
  <si>
    <t>Celem projektu jest zmiana zachowań komunikacyjnych prowadzących do zwiększenia udziału komunikacji zbiorowej w ogóle podróży, poprzez tworzenie warunków dla budowy sprawnych, przyjaznych dla podróżnych, ekologicznych i zintegrowanych systemów transportu miejskiego w regionie, usprawnienie systemu mobilności miejskiej polegające na integracji komunikacji indywidualnej i zbiorowej, poprzez budowę służącej temu infrastruktury (węzły przesiadkowe, parkingi parkuj i jedź, infrastruktura pieszo – rowerowa ułatwiająca dostęp do komunikacji zbiorowej), zmniejszenia emisji CO2 i innych zanieczyszczeń uciążliwych dla środowiska i mieszkańców aglomeracji poprzez wzrost poziomu proekologicznych rozwiązań transportowych i stworzenie alternatyw dla transportu samochodowego.
Ponadto projekt przewiduje poprawę bezpieczeństwa ruchu drogowego, pieszych i rowerzystów poprzez separację ruchu rowerowego od samochodowego, budowę infrastruktury pieszo-rowerowej oraz fizyczne uspokajanie ruchu. Poprawę jakości życia na terenie Krakowskiego Obszaru Funkcjonalnego, poprzez zwiększenie ruchliwości i poprawę mobilności mieszkańców, poprawę ich stanu zdrowia i wzrost świadomości ekologicznej mieszkańców Gminy, a także stworzenie zintegrowanego systemu transportu na terenie Krakowskiego Obszaru Funkcjonalnego poprzez poprawę powiązań komunikacyjnych pomiędzy Gminą Skawina a gminami ościennymi.</t>
  </si>
  <si>
    <t>Przebudowa torowiska tramwajowego w ul. Starowiślnej w Krakowie wraz z infrastrukturą towarzyszącą w Krakowie</t>
  </si>
  <si>
    <t>Projekt obejmuje przebudowę układu torowo-drogowego wraz z niezbędną infrastrukturą towarzyszącą oraz przekładkami kolidującego uzbrojenia. Zadanie prowadzone jest na odcinku od skrzyżowania z ul. Dietla do Mostu Powstańców Śląskich. W ramach projektu planowana jest wymiana torowiska tramwajowego oraz modernizacja sieci trakcyjnej. Dodatkowo zakres projektu obejmuje przebudowę chodników, budowę drogi dla rowerów, budowę oświetlenia, realizację prac dot. odwodnienia, a także nasadzenia drzew.</t>
  </si>
  <si>
    <t>Lista podstawowa/rezerwowa</t>
  </si>
  <si>
    <t>podstawowa</t>
  </si>
  <si>
    <t>Budowa linii tramwajowej pomiędzy skrzyżowaniem ulic Wielickiej, Teligi, Kostaneckiego a osiedlem Rżąka wraz z pętlą tramwajową oraz parkingiem Park&amp;Ride w Krakowie</t>
  </si>
  <si>
    <t>Gmina Miejska Kraków</t>
  </si>
  <si>
    <t>rezerwowa</t>
  </si>
  <si>
    <t>Zakres zadania obejmuje budowę torowiska od skrzyżowania ulic Wielickiej, Teligi i Kostaneckiego do osiedla Rżąka (z możliwością przedłużenia do Wieliczki) wraz z infrastrukturą techniczną.Wzdłuż trasy nowoprojektowanej linii przewidziano: budowę przystanków wraz z tablicami dynamicznej informacji pasażerskiej, przebudowę ulic i skrzyżowań w niezbędnym zakresie, przebudowę i budowę chodników, przebudowę i budowę ścieżek rowerowych, budowę ekranów akustycznych.Linia zostanie włączona do Obszarowego Systemu Sterowania Ruchem.</t>
  </si>
  <si>
    <t>Realizacja projektu realizuje cel dążenia do stworzenia warunków rozwoju dla zrównoważonej mobilności poprzez zapewnienie sprawnego, efektywnego, inteligentnego i bezpiecznego nisko i zeroemisyjnego systemu transportu publicznego w miastach dostępnego dla wszystkich użytkowników (w tym osób ze szczególnymi potrzebami).
W szczególności realizacja projektu realizuje cel EFRR/FS.CP2.VIII ‐ Wspieranie zrównoważonej multimodalnej mobilności miejskiej jako elementu transformacji w kierunku gospodarki zeroemisyjnej</t>
  </si>
  <si>
    <t>Przebudowa torowiska wzdłuż ulicy Solidarności w Krakowie wraz z podstacjami trakcyjnymi nr 01 „Czyżyny”, nr 02 „Zajezdnia Nowa Huta”, nr 03 „Pleszów”, nr 08 „Cementownia”, nr 10 „Bulwarowa</t>
  </si>
  <si>
    <t>Projekt obejmuje przebudowę układu torowo-drogowego wzdłuż ulicy Solidarności w Krakowie na odcinku od Placu Centralnego do ul. Bulwarowej wraz z niezbędną infrastrukturą towarzyszącą oraz przekładkami kolidującego uzbrojenia oraz odcinek od ul. Bulwarowej dowiązujący się do trasy S7 w Krakowie w zakresie przebudowy układu torowego. W związku z planami budowy linii energetycznych przez Krakowski Holding Komunalny z Ekospalarnii Kraków do podstacji trakcyjnych na terenie Nowej Huty w Krakowie i wykorzystania wyprodukowanej energii elektrycznej na cele trakcyjne, należy dostosować podstacje trakcyjne do możliwości włączenia w system budowanych linii energetycznych z Ekospalarnii.W związku z koniecznością sprostania zapotrzebowaniu na zwiększone zużycie energii trakcyjnej przez nowoczesny tabor tramwajowy niezbędne jest przeprowadzenie w ramach projektu gruntownej modernizacji podstacji trakcyjnych zasilających (stale lub w razie awarii) torowisko w ul. Solidarności oraz układu rezerwowego tj. nr 02 „Zajezdnia Nowa Huta”, nr 03 „Pleszów”, nr 08 „Cementownia”, nr 10 „Bulwarowa”.</t>
  </si>
  <si>
    <t>Rozwój inteligentnych systemów transportowych (ITS) poprawiających dostępność komunikacyjną na terenie miasta Krakowa</t>
  </si>
  <si>
    <t>Rozwój floty tramwajowej do obsługi systemu Komunikacji Miejskiej Krakowa poprzez zakup kolejnych nowoczesnych niskopodłogowych wagonów</t>
  </si>
  <si>
    <t>W ramach projektu zakupionych zostanie 30 fabrycznie nowych niskopodłogowych wagonów tramwajowych, w tym dwukierunkowych oraz wyposażonych w system jazdy bez zasilania z sieci trakcyjnej (6 szt. wagonów o długości 32-34 m dwukierunkowych, 10 szt. wagonów o długości 40-45 m jednokierunkowych i 14 szt. wagonów o długości 24-27 m jednokierunkowych).Tramwaje kupione w ramach projektu będą posiadały niską podłogę. Wyposażone będą także w platformy najazdowe w obszarze drzwi dedykowane dla osób niepełnosprawnych, klimatyzację w przedziale pasażerskim, system monitoringu wewnętrznego i zewnętrznego, zwiększający poczucie bezpieczeństwa podróżnym oraz inne udogodnienia.</t>
  </si>
  <si>
    <t>III kw. 2024 - II kw. 2027</t>
  </si>
  <si>
    <t>III kw. 2025 - IV kw. 2026</t>
  </si>
  <si>
    <t>I kw. 2024 - IV kw. 2027</t>
  </si>
  <si>
    <t>Budowa łącznicy torowiska z ul. Nowosądeckiej w ul. Wielicką w Krakowie wraz z podstacją trakcyjną</t>
  </si>
  <si>
    <t>Inwestycja ma na celu poprawę obsługi komunikacyjnej transportem publicznym (poprzez przedłużenie istniejącej linii tramwajowej do Małego Płaszowa), a także kołowej (poprzez budowę brakującego odcinka ul. Domagały) terenów przemysłowych i usługowych położonych we wschodniej części Krakowa. Inwestycja powinna przyczynić się również do zwiększenia udziału transportu zbiorowego w podróżach mieszkańców Krakowa i Metropolii Krakowskiej dzięki budowie węzła przesiadkowego z parkingiem Park+Ride. 
1. Budowa linii tramwajowej o długości ok. 4,3 km podwójnego toru.
2.Budowa 20 peronów przystankowych (w tym 4 perony w obrębie pętli tramwajowej).
3.Budowa sieci trakcyjnej i podstacji trakcyjnej.
4.Budowa węzła przesiadkowego z pętlą tramwajową, terminalem autobusowym komunikacji miejskiej i aglomeracyjnej oraz parkingiem Park+Ride na ok. 500 miejsc postojowych (w tym stanowiska do ładowania samochodów elektrycznych).
5.Przebudowa istniejącego układu drogowego (jezdni, ciągów   pieszych i rowerowych) w zakresie wynikającym z budowy linii tramwajowej i węzła przesiadkowego.
6. Rozbudowa ulicy Domagały polegająca na budowie brakującego odcinka od ul. Tadeusza Śliwiaka do ul. Nad Drwiną o długości ok. 600m, wraz z mostem nad rzeką Drwina o długości ok. 30m. Jezdnia o przekroju 1x2 pasy ruchu o szerokości 3,5m każdy, ciągi piesze i rowerowe, a także przystanki komunikacji autobusowej
7.Budowa i przebudowa niezbędnego zakresu sieci infrastruktury technicznej (odwodnienie, oświetlenie, sieć elektroenergetyczna, sieć teletechniczna).
8.Przebudowa sieci infrastruktury technicznej kolidującej z inwestycją.</t>
  </si>
  <si>
    <t>Utworzenie strefy czasu wolnego w Gminie Mogilany</t>
  </si>
  <si>
    <t>2025-2026</t>
  </si>
  <si>
    <t>Rozwój energii odnawialnej na terenie Gminy Liszki</t>
  </si>
  <si>
    <t>Budowa elektrowni fotowoltaicznej w Piekarach, Gmina Liszki</t>
  </si>
  <si>
    <t>Budowa CPR przy drodze wojewódzkiej nr 774 w miejscowości Cholerzyn, Budzyń i Kryspinów, gm. Liszki</t>
  </si>
  <si>
    <t>Wybudowanie 7 obiektów „Park &amp; Ride” zlokalizowanych w bezpośrednim sąsiedztwie przystanków transportu zbiorowego oraz wybudowanie 12 obiektów "Bike &amp; Ride" w bezpośrednim sąsiedztwie przystanków komunikacyjnych lub obiektów użyteczności publicznej. Ponadto projekt przewiduje realizację infrastruktury pieszo-rowerowej w postacji ciągów pieszo-rowerowych umożliwiających dojazd mieszkańcom nowo wybudowanych miejsc zamieszkania do punktów przesiadkowych (budowa ciągu pieszo-rowerowego wzdłuż drogi E7 w miejscowościach Boleń, Bibice i Węgrzce na długości ok. 3 km, ciąg pieszo-rowerowy wzdłuż ul. Marszowieckiej w Zielonkach o długości 0,67 km prowadzący do końcowej pętli autobusowej). W ramach projektu przewidziano instalację 25 tablic informujących o aktualnych kursach autobusów zlokalizowanych na przystankach przy najczęściej uczęszczanych trasach.</t>
  </si>
  <si>
    <t>Mikroretencja w gminie Michałowice</t>
  </si>
  <si>
    <t xml:space="preserve">Deinstytucjonalizacja usług społecznych dla osób starszych i zależnych </t>
  </si>
  <si>
    <t>Mądry przedszkolak</t>
  </si>
  <si>
    <t>Etykiety wierszy</t>
  </si>
  <si>
    <t>Suma końcowa</t>
  </si>
  <si>
    <t>Suma z Maksymalna wartość wkładu UE (zł)</t>
  </si>
  <si>
    <t xml:space="preserve">ALOKACJA </t>
  </si>
  <si>
    <t>SPRAWDZENIE</t>
  </si>
  <si>
    <t>Część dotycząca programu FEM 2021-2027 
- CS 2(i), 2(ii), 2(iv), 2(vi), 2(vi), 2(viii), 4(f), 4(k)</t>
  </si>
  <si>
    <t>Część dotycząca programu FEM 2021-2027 
- CS 5(i)</t>
  </si>
  <si>
    <t>Rozwój usług społecznych w gminie Czernichów</t>
  </si>
  <si>
    <t>Rozwój usług społecznych w gminie Świątniki Górne</t>
  </si>
  <si>
    <t>Część dotycząca programu 
FEnIKS 2021-2027</t>
  </si>
  <si>
    <t xml:space="preserve">Budowa wielopoziomowego parkingu P&amp;R i B&amp;R przy stacji kolejowej Wieliczka Park w Gminie Wieliczka </t>
  </si>
  <si>
    <t xml:space="preserve">Zakres projektu obejmuje wykonanie projektu parkingu oraz jego budowę wraz z niezbędną infrastrukturą towarzyszącą. Parking stanowi odpowiedź na obecne zapotrzebowanie na rozbudowę infrastruktury P&amp;R w tej lokalizacji, biorąc pod uwagę istniejący parking. Tego typu obiekt powstanie na obszarze centrum miasta Wieliczka, w miejscu obecnego P&amp;R, przy ul. Dembowskiego w Wieliczce. Wielopoziomowy parking zaplanowany jest na 250 miejsc dla samochodów osobowych i 30 miejsc do parkowania dla rowerów.  Połączenie dobrej polityki parkingowej z rozwojem transportu pieszego i zbiorowego poprawi jakość życia mieszkańców. </t>
  </si>
  <si>
    <t xml:space="preserve">Cele projektowe spójne są z założeniami Celu szczegółowego 2.8 FEnIKS  Wspieranie zrównoważonej multimodalnej mobilności miejskiej jako elementu transformacji w kierunku gospodarki zeroemisyjnej m.in. pod kątem:
- poprawy dostępności komunikacyjnej,
- ograniczenia szkodliwego wpływu transportu na środowisko
- zrównoważenia opcji transportowych (zmiana środka transport na transport zbiorowy) i minimalizowania negatywnego wpływu transport na środowisko naturalne
Dzięki realizacji projektu ulegnie poprawie dostępność komunikacyjną dla mieszkańców gminy infrastruktury umożliwiającej zmianą środka transport na transport zbiorowy w dogodnej lokalizacji oraz podniesie świadomość środowiskową lokalnej społeczności. </t>
  </si>
  <si>
    <t>Budowa parkingu P&amp;R i B&amp;R przy przystanku kolejowym Wieliczka Bogucice w Gminie Wieliczka</t>
  </si>
  <si>
    <t xml:space="preserve">Zakres inwestycji obejmuje wykonanie projektu parkingu oraz jego budowę wraz z niezbędną infrastrukturą towarzyszącą. Będzie on  znajdował się blisko przystanku kolejowego Wieliczka – Bogucice  z wytyczonymi dogodnymi dojściami do przystanków transportu zbiorowego wraz z uwzględnieniem zachowania zasad dostępności dla osób o ograniczonej mobilności oraz z niepełnosprawnościami. Na parkingu planowanych jest 100 miejsc postojowych dla samochodów i 30 miejsc do parkowania dla rowerów. </t>
  </si>
  <si>
    <t>Rozbudowa węzła przesiadkowego w rejonie ulic Piłsudskiego, Niepołomska w Wieliczce</t>
  </si>
  <si>
    <t>IV kw. 2023 - IV kw. 2026</t>
  </si>
  <si>
    <t>W ramach inwestycji zostanie wykonany projekt budowlany oraz przebudowana zostanie pętla autobusowa, taka by parametry nowej pętli uwzględniały możliwość obsługiwania taboru przegubowego dostosowanego do obsługi większej ilości pasażerów. Parametry obecnie funkcjonującej zatoki nie pozwalają na uruchomienie autobusu przegubowego, który poprawiłby komfort jazdy mieszkańców oraz turystów, korzystających z połączenia miasta Krakowa z Wieliczką. 
W ramach projektu zostanie wybudowana pętla wraz  z niezbędna infrastukturą towarzyszącą. Powstanie parking dla 19 pojazdów osobowych wraz z miejscami postojowymi dla osób niepełnosprawnych. Zostaną zamontowane wiaty dla rowerów. Planuje się zamontować stojaki na 20 rowerów. W ramach projektu zostanie także wybudowane zaplecze socjalne dla kierowców.</t>
  </si>
  <si>
    <t xml:space="preserve">Cele projektowe spójne są z założeniami Celu szczegółowego 2.8 FEnIKS  Wspieranie zrównoważonej multimodalnej mobilności miejskiej jako elementu transformacji w kierunku gospodarki zeroemisyjnej m.in. pod kątem:
- poprawy dostępności komunikacyjnej,
- ograniczenia szkodliwego wpływu transportu na środowisko
- zrównoważenia opcji transportowych i minimalizowania negatywnego wpływu transport na środowisko naturalne
Dzięki realizacji projektu ulegnie poprawie dostępność komunikacyjna dla mieszkańców gminy pod kątem infrastruktury umożliwiającej obsługę większej liczby pasażerów transportem zbiorowym. </t>
  </si>
  <si>
    <t xml:space="preserve">akres projektu obejmuje wykonanie projektu parkingu oraz jego budowę wraz z niezbędną infrastrukturą towarzyszącą. Parking stanowi odpowiedź na obecne zapotrzebowanie na rozbudowę infrastruktury P&amp;R w tej lokalizacji, biorąc pod uwagę istniejący parking. Tego typu obiekt powstanie na obszarze centrum miasta Wieliczka, w miejscu obecnego P&amp;R, przy ul. Dembowskiego w Wieliczce. Wielopoziomowy parking zaplanowany jest na 250 miejsc dla samochodów osobowych i 30 miejsc do parkowania dla rowerów.  Połączenie dobrej polityki parkingowej z rozwojem transportu pieszego i zbiorowego poprawi jakość życia mieszkańców. </t>
  </si>
  <si>
    <t xml:space="preserve">Zakres projektu obejmuje wykonanie projektu parkingu oraz jego budowę wraz z niezbędną infrastrukturą towarzyszącą. Parking stanowi odpowiedź na obecne zapotrzebowanie na rozbudowę infrastruktury P&amp;R w tej lokalizacji, biorąc pod uwagę istniejący parking. Tego typu obiekt powstanie na obszarze miasta Wieliczka, w miejscu obecnego P&amp;R, przy ul. Dembowskiego w Wieliczce. Wielopoziomowy parking zaplanowany jest na 250 miejsc dla samochodów osobowych i 30 miejsc do parkowania dla rowerów.  Połączenie dobrej polityki parkingowej z rozwojem transportu pieszego i zbiorowego poprawi jakość życia mieszkańców. </t>
  </si>
  <si>
    <t>Projekt obejmuje:
1. Montaż tablic dynamicznej informacji pasażerskiej (DIP) na przystankach autobusowych oraz autobusowo-tramwajowych (wspólne tablice dla tramwajów oraz autobusów) na terenie m. Krakowa
2. Montaż tablic zmiennej treści (VMS) na wjazdach do miasta Krakowa od strony północnej, wschodniej i zachodniej, informujących o czasie przejazdu oraz trasie alternatywnej, montaż detektorów (ANPR, bluetooth, indukcyjna)
3.Kontrola dostępu (obszar Kazimierza, Centrum oraz BUS Pasy)</t>
  </si>
  <si>
    <t>Planowany termin złożenia wniosku o dofinansowanie (WOD) w ujęciu miesiąc/rok</t>
  </si>
  <si>
    <r>
      <t xml:space="preserve">Planowany </t>
    </r>
    <r>
      <rPr>
        <b/>
        <u/>
        <sz val="10"/>
        <color theme="1"/>
        <rFont val="Calibri"/>
        <family val="2"/>
        <scheme val="minor"/>
      </rPr>
      <t>maksymalny</t>
    </r>
    <r>
      <rPr>
        <b/>
        <sz val="10"/>
        <color theme="1"/>
        <rFont val="Calibri"/>
        <family val="2"/>
        <scheme val="minor"/>
      </rPr>
      <t xml:space="preserve"> okres realizacji (w latach)</t>
    </r>
  </si>
  <si>
    <t>Budowa przystanku kolejowego oraz parkingu P&amp;R (poza centrum miasta).
Projekt będzie wynikał z Planu Zrównoważonej Mobilności Metropolii Krakowskiej.</t>
  </si>
  <si>
    <t>Budowa miejsc postojowych w ramach parkingu P+R oraz infrastruktury towarzyszącej.Projekt będzie wynikał z Planu Zrównoważonej Mobilności Metropolii Krakowskiej.</t>
  </si>
  <si>
    <r>
      <t xml:space="preserve">Projekt realizuje typ operacji A. w ramach Działania </t>
    </r>
    <r>
      <rPr>
        <sz val="10"/>
        <color rgb="FF000000"/>
        <rFont val="Calibri"/>
        <family val="2"/>
        <charset val="238"/>
        <scheme val="minor"/>
      </rPr>
      <t>2.18</t>
    </r>
    <r>
      <rPr>
        <sz val="10"/>
        <color rgb="FF000000"/>
        <rFont val="Calibri"/>
        <family val="2"/>
        <scheme val="minor"/>
      </rPr>
      <t xml:space="preserve"> FEM tj. głęboka modernizacja energetyczna budynków użyteczności publicznej. Projekt spełnia wszystkie warunki wskazane w programie i linii demarkacyjnej oraz nie zawiera elementów wyłączonych ze wsparcia w ramach programu.</t>
    </r>
  </si>
  <si>
    <t>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t>
  </si>
  <si>
    <t>Projekt realizuje typ operacji A w ramach Działania 2.21 FEM tj. magazyny energii. Projekt spełnia wszystkie warunki wskazane w programie i linii demarkacyjnej w obszarze dopuszczalnych mocy wytwórczych oraz nie zawiera elementów wyłączonych ze wsparcia w ramach programu.</t>
  </si>
  <si>
    <t xml:space="preserve">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
</t>
  </si>
  <si>
    <t xml:space="preserve">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t>
  </si>
  <si>
    <t>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t>
  </si>
  <si>
    <t>Projekt realizuje typ operacji A w ramach Działania 3.1 FEM tj. transport miejski. Projekt spełnia wszystkie warunki wskazane w programie i linii demarkacyjnej oraz nie zawiera elementów wyłączonych ze wsparcia w ramach programu.</t>
  </si>
  <si>
    <t>Działanie</t>
  </si>
  <si>
    <t>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t>
  </si>
  <si>
    <t>Projekt realizuje typ operacji E w ramach Działania 6.33 FEM tj.: usługi w zakresie interwencji kryzysowej.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t>
  </si>
  <si>
    <t>Projekt realizuje typ operacji A w ramach Działania 6.34 FEM tj. usługi w zakresie psychiatrii środowiskowej skierowanej do osób dorosłych, w tym wykorzystanie modelu CZP.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t>
  </si>
  <si>
    <t>Poprawa jakości i dostępności infrastruktury oraz oferty czasu wolnego, ochrona i rozwój zasobów dziedzictwa kulturowego Metropolii Krakowskiej.</t>
  </si>
  <si>
    <t>IX 2024</t>
  </si>
  <si>
    <t>I 2025</t>
  </si>
  <si>
    <t>X 2024</t>
  </si>
  <si>
    <t>XII 2024</t>
  </si>
  <si>
    <t>Termomodernizacja budynku komunalnego w Raciborowicach. Etap I</t>
  </si>
  <si>
    <t>Termomodernizacja budynku komunalnego w Raciborowicach. Etap II</t>
  </si>
  <si>
    <t>VII 2024</t>
  </si>
  <si>
    <t>VI 2025</t>
  </si>
  <si>
    <t>Rozbudowa Parkingu P&amp;R w Michałowicach o dodatkowe miejsca parkingowe (rozwój pozamiejskich miejsc parkingowych). Projekt będzie wynikał z Planu Zrównoważonej Mobilności Metropolii Krakowskiej.</t>
  </si>
  <si>
    <t>II 2025</t>
  </si>
  <si>
    <t>Wspieranie uzdolnień uczniów szkół prowadzonych przez Gminę Wieliczka poprzez rozwijanie kompetencji kluczowych</t>
  </si>
  <si>
    <t>Modernizacja energetyczna budynków użyteczności publicznej w gminie Wielka Wieś - etap I</t>
  </si>
  <si>
    <t>Tworzenie miejsc przedszkolnych oraz podnoszenie jakości edukacji przedszkolnej na terenie Gminy Wielka Wieś</t>
  </si>
  <si>
    <t>XII 2025</t>
  </si>
  <si>
    <t>Uporządkowanie  gospodarki o obiegu zamkniętym poprzez budowę Punktu Selektywnego Zbierania Odpadów Komunalnych na terenie gminy Czernichów</t>
  </si>
  <si>
    <t>Magazyn energii uzupełniający do projektu realizowanego w ramach Działania 2.22 - przedsięwzięcie z zakresu magazynowania energii z OZE wraz z niezbędnymi działaniami przygotowawczymi i powykonawczymi (ekspertyzy, audyty).</t>
  </si>
  <si>
    <t>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t>
  </si>
  <si>
    <t>Rozbudowa parkingów „parkuj i jedź” przy stacjach kolejowych w Baranówce i Zastowie</t>
  </si>
  <si>
    <t>"Dwujęzyczny maluch" – realizacja programu w zakresie języka angielskiego.</t>
  </si>
  <si>
    <t>2025-2027</t>
  </si>
  <si>
    <t>Budowa punktu selektywnej zbiórki odpadów komunalnych w miejscowości Piekary (gmina Liszki)</t>
  </si>
  <si>
    <t>XI 2024</t>
  </si>
  <si>
    <t>2026-2027</t>
  </si>
  <si>
    <t>Budowa parkingu P&amp;R w Raciborowicach - nawierzchnia, bike and ride, przystanki autobusowe, dojście chodnikiem. Projekt będzie wynikał z Planu Zrównoważonej Mobilności Metropolii Krakowskiej.</t>
  </si>
  <si>
    <t>Asystent Dziecka ze Specjalnymi Potrzebami Edukacyjnymi w przedszkolu</t>
  </si>
  <si>
    <t>Asystent Ucznia ze Specjalnymi Potrzebami Edukacyjnymi w szkole</t>
  </si>
  <si>
    <t>Rozwój energii odnawialnej na terenie gminy Mogilany - Instalacje OZE wraz z magazynami energii w budynkach użyteczności publicznej</t>
  </si>
  <si>
    <t>Przedsięwzięcie z zakresu magazynowania energii z OZE wraz z niezbędnymi działaniami przygotowawczymi i powykonawczymi (ekspertyzy, audyty).</t>
  </si>
  <si>
    <t>2026-2028</t>
  </si>
  <si>
    <t>Podniesienie jakości kształcenia, wsparcie cyfryzacji oraz rozszerzenie kompetencji kadry w szkołach podstawowych Gminy Mogilany</t>
  </si>
  <si>
    <t>Edukacja włączająca w gminie Niepołomice</t>
  </si>
  <si>
    <t>Utworzenie nowych miejsc przedszkolnych w Gminie Wieliczka</t>
  </si>
  <si>
    <t>Edukacja włączająca szansą dla rozwoju osobistego uczniów szkół prowadzonych przez Gminę Wieliczka</t>
  </si>
  <si>
    <t>Podniesienie jakości kształcenia ogólnego w Gminie Wielka Wieś</t>
  </si>
  <si>
    <t>Projekt realizuje typ operacji C w ramach Działania 7.2 FEM tj. oferta turystyczna. Projekt spełnia wszystkie warunki wskazane w programie i linii demarkacyjnej oraz nie zawiera elementów wyłączonych ze wsparcia w ramach programu.</t>
  </si>
  <si>
    <t xml:space="preserve">Projekt realizuje typ operacji B w ramach Działania 7.2 FEM tj. ochrona i opieka nad zabytkami. Projekt spełnia wszystkie warunki wskazane w programie i linii demarkacyjnej oraz nie zawiera elementów wyłączonych ze wsparcia w ramach programu. </t>
  </si>
  <si>
    <t>Adaptacja i modernizacja Dworu Badenich, os. Wadów</t>
  </si>
  <si>
    <t>Projekt realizuje typ operacji A w ramach Działania 7.2 FEM tj. infrastruktura instytucji kultury. Projekt spełnia wszystkie warunki wskazane w programie i linii demarkacyjnej oraz nie zawiera elementów wyłączonych ze wsparcia w ramach programu.</t>
  </si>
  <si>
    <t xml:space="preserve">Gmina Skawina </t>
  </si>
  <si>
    <t>Projekt realizuje typ operacji D w ramach Działania 7.2 FEM tj. trasy turystyczne. Projekt spełnia wszystkie warunki wskazane w programie i linii demarkacyjnej oraz nie zawiera elementów wyłączonych ze wsparcia w ramach programu.</t>
  </si>
  <si>
    <t>Projekt realizuje typ operacji B w ramach Działania 7.2 FEM tj. ochrona i opieka nad zabytkami. Projekt spełnia wszystkie warunki wskazane w programie i linii demarkacyjnej oraz nie zawiera elementów wyłączonych ze wsparcia w ramach programu.</t>
  </si>
  <si>
    <t>Budowa biblioteki z izbą regionalną</t>
  </si>
  <si>
    <t>Remont konserwatorski budynku oficyny oraz zagospodarowanie terenu wokół oficyny i willi.</t>
  </si>
  <si>
    <t>Celem projektu jest zrealizowanie obiektu – biblioteki z izbą regionalną, który pozwoli: rozszerzyć działalność kulturalną; utrwalać wartości i tradycje lokalne, upowszechniać wiedzę o strojach, obrzędach i zwyczajach; promować kulturę i sztukę ludową. Nowy budynek biblioteki z izbą regionalną, zapewni przestrzeń dla: odpoczynku, spędzania wolnego czasu, spotkań – miejsce, w którym tętni życie lokalnej społeczności, gdzie rodzą się nowe pomysły oraz które wzmacnia poczucie przynależności do lokalnego otoczenia.</t>
  </si>
  <si>
    <t xml:space="preserve">Modernizacja budynku muzeum, odnowienie, zakup wyposażenia, dostosowanie dla osób ze szczególnymi potrzebami. Muzeum Ślusarstwa w Świątnikach Górnych jest jedynym muzeum tego typu w Polsce, dlatego realizowany projekt będzie miał charakter ponadlokalny. Obiekt jest odwiedzany przez turystów z całej Polski, a nawet z poza terenu naszego kraju. </t>
  </si>
  <si>
    <t>Rozwój Placówki Wsparcia Dziennego dla dzieci i młodzieży w Gminie Skawina</t>
  </si>
  <si>
    <t>Suma z Maksymalna wartość wkładu UE (euro)</t>
  </si>
  <si>
    <t>Od Maluszka do Staruszka</t>
  </si>
  <si>
    <t>Edukacja włączająca w  oddziałach przedszkolnych</t>
  </si>
  <si>
    <t>Montaż instalacji OZE na obiektach użyteczności publicznej w Gminie Kocmyrzów - Luborzyca. Inwestycje planowane są dla budynków: urzędu gminy (UG), centrum kultury i promocji (CKiP), zakładu gospodarki komunalnej (ZGK).</t>
  </si>
  <si>
    <t>Utworzenie miejsc przedszkolnych na terenie Gminy Kocmyrzów - Luborzyca.</t>
  </si>
  <si>
    <t>Magazynowanie energii odnawialnej na terenie gminy Zielonki</t>
  </si>
  <si>
    <t>Budowa P&amp;R w Rudawie w gminie Zabierzów</t>
  </si>
  <si>
    <r>
      <t xml:space="preserve">Przedsięwzięcie wpływa na osiągnięcie określonego w Strategii ZIT celu strategicznego </t>
    </r>
    <r>
      <rPr>
        <i/>
        <sz val="10"/>
        <color rgb="FF000000"/>
        <rFont val="Calibri"/>
        <family val="2"/>
        <charset val="238"/>
      </rPr>
      <t>2. Metropolia Krakowska przyjazna środowisku, zorientowana na neutralność klimatyczną, zapewniająca wysoką jakość życia</t>
    </r>
    <r>
      <rPr>
        <sz val="10"/>
        <color rgb="FF000000"/>
        <rFont val="Calibri"/>
        <family val="2"/>
        <charset val="238"/>
      </rPr>
      <t xml:space="preserve">; celu szczegółowego </t>
    </r>
    <r>
      <rPr>
        <i/>
        <sz val="10"/>
        <color rgb="FF000000"/>
        <rFont val="Calibri"/>
        <family val="2"/>
        <charset val="238"/>
      </rPr>
      <t>2.3 Racjonalna gospodarka odpadami i efektywne wykorzystanie surowców</t>
    </r>
    <r>
      <rPr>
        <sz val="10"/>
        <color rgb="FF000000"/>
        <rFont val="Calibri"/>
        <family val="2"/>
        <charset val="238"/>
      </rPr>
      <t>. Przedsięwzięcie realizuje wskazane cele rozwojowe Strategii ZIT ponieważ niweluje problem braku wydajnego oraz nowoczesnego systemu gospodarowania odpadami komunalnymi. Przedsięwzięcie jest zintegrowane wewnętrznie, ponieważ tożsame projekty będą realizowane w 6 gminach a korzyści środowiskowe w postaci redukcji ilości składowanych odpadów oraz występowania dzikich wysypisk śmieci odniosą mieszkańcy całego obszaru oraz odwiedzający go goście.</t>
    </r>
  </si>
  <si>
    <r>
      <t xml:space="preserve">Przedsięwzięcie wpływa na osiągnięcie określonego w Strategii ZIT celu strategicznego </t>
    </r>
    <r>
      <rPr>
        <i/>
        <sz val="10"/>
        <color rgb="FF000000"/>
        <rFont val="Calibri"/>
        <family val="2"/>
        <charset val="238"/>
      </rPr>
      <t>3. Metropolia Krakowska sprzyjająca aktywnej, ekologicznej i efektywnej mobilności</t>
    </r>
    <r>
      <rPr>
        <sz val="10"/>
        <color rgb="FF000000"/>
        <rFont val="Calibri"/>
        <family val="2"/>
        <charset val="238"/>
      </rPr>
      <t>; celu szczegółowego</t>
    </r>
    <r>
      <rPr>
        <i/>
        <sz val="10"/>
        <color rgb="FF000000"/>
        <rFont val="Calibri"/>
        <family val="2"/>
        <charset val="238"/>
      </rPr>
      <t xml:space="preserve"> 3.2 Wysoka dostępność infrastruktury zrównoważonej mobilności i integracja różnych form transportu</t>
    </r>
    <r>
      <rPr>
        <sz val="10"/>
        <color rgb="FF000000"/>
        <rFont val="Calibri"/>
        <family val="2"/>
        <charset val="238"/>
      </rPr>
      <t>. Przedsięwzięcie realizuje wskazane cele rozwojowe Strategii ZIT ponieważ przyczynia się do zapewnienia mieszkańcom Metropolii Krakowskiej bezpiecznej i spójnej infrastruktury pieszej i rowerowej, która docelowo wpływać będzie na zmainę modelu mobilności, realizowanego przez mieszkańców obszaru tj. wzrostu znaczenia mobilności aktywnej. Przedsięwzięcie jest zintegrowane wewnętrznie, ponieważ tożsame projekty będą realizowane w 5 gminach (w tym mieście Kraków z którego infrastruktury korzystają mieszkańcy całego obszaru) a korzyści w postaci zwiększenia wykorzystania zeroemisyjnego transportu indywidualnego i idące za tym efekty środowiskowe, odniosą mieszkańcy całego obszaru oraz odwiedzający go goście.</t>
    </r>
  </si>
  <si>
    <r>
      <t xml:space="preserve">Przedsięwzięcie wpływa na osiągnięcie określonego w Strategii ZIT celu strategicznego </t>
    </r>
    <r>
      <rPr>
        <i/>
        <sz val="10"/>
        <color rgb="FF000000"/>
        <rFont val="Calibri"/>
        <family val="2"/>
        <charset val="238"/>
      </rPr>
      <t>6. Metropolia Krakowska sprzyjająca skutecznej, włączającej edukacji, opartej na twórczych relacjach</t>
    </r>
    <r>
      <rPr>
        <sz val="10"/>
        <color rgb="FF000000"/>
        <rFont val="Calibri"/>
        <family val="2"/>
        <charset val="238"/>
      </rPr>
      <t xml:space="preserve">; celu szczegółowego </t>
    </r>
    <r>
      <rPr>
        <i/>
        <sz val="10"/>
        <color rgb="FF000000"/>
        <rFont val="Calibri"/>
        <family val="2"/>
        <charset val="238"/>
      </rPr>
      <t>6.2 Atrakcyjna oferta kształcenia, dostosowana do oczekiwań rynku pracy</t>
    </r>
    <r>
      <rPr>
        <sz val="10"/>
        <color rgb="FF000000"/>
        <rFont val="Calibri"/>
        <family val="2"/>
        <charset val="238"/>
      </rPr>
      <t>. Przedsięwzięcie realizuje wskazane cele rozwojowe Strategii ZIT ponieważ przyczynia się do objęcia wychowaniem przedszkolnym większej ilości dzieci. Przedsięwzięcie jest zintegrowane wewnętrznie, ponieważ tożsame projekty będą realizowane w 7 gminach, a korzyści w postaci lepszego przygotowania dzieci do kolejnych etapów edukacji co wyrówna ich szanse edukacyjne na dalszych jej etapach, odniosą mieszkańcy całego obszaru. Objęcie dzieci instytucjonalnym wychowaniem przedszkolnym ułatwi ponadto ich opiekunom łączenie życia zawodowego z życiem prywatnym co przyczyni się do rozwoju społeczno-gospodarczego regionu.</t>
    </r>
  </si>
  <si>
    <r>
      <t xml:space="preserve">Przedsięwzięcie wpływa na osiągnięcie określonego w Strategii ZIT celu strategicznego </t>
    </r>
    <r>
      <rPr>
        <i/>
        <sz val="10"/>
        <color rgb="FF000000"/>
        <rFont val="Calibri"/>
        <family val="2"/>
        <charset val="238"/>
      </rPr>
      <t>6. Metropolia Krakowska sprzyjająca skutecznej, włączającej edukacji, opartej na twórczych relacjach</t>
    </r>
    <r>
      <rPr>
        <sz val="10"/>
        <color rgb="FF000000"/>
        <rFont val="Calibri"/>
        <family val="2"/>
        <charset val="238"/>
      </rPr>
      <t xml:space="preserve">; celu szczegółowego </t>
    </r>
    <r>
      <rPr>
        <i/>
        <sz val="10"/>
        <color rgb="FF000000"/>
        <rFont val="Calibri"/>
        <family val="2"/>
        <charset val="238"/>
      </rPr>
      <t>6.2 Atrakcyjna oferta kształcenia, dostosowana do oczekiwań rynku pracy</t>
    </r>
    <r>
      <rPr>
        <sz val="10"/>
        <color rgb="FF000000"/>
        <rFont val="Calibri"/>
        <family val="2"/>
        <charset val="238"/>
      </rPr>
      <t>. Przedsięwzięcie realizuje wskazane cele rozwojowe Strategii ZIT ponieważ zakłada realizację zadań mających na celu podnoszenie jakości edukacji, w tym w zakresie kompetencji miękkich, nie wynikających wprost z programu nauczania, a niezbędnych do opanowania w kontekście przyszłości uczniów na rynku pracy oraz realizacji edukacji włączającej. Przedsięwzięcie jest zintegrowane wewnętrznie, ponieważ tożsame projekty będą realizowane w 7 gminach, a korzyści w postaci podniesienia jakości nauczania odniosą uczniowie oraz pracodawcy działający na obszarze Metropolii Krakowskiej.</t>
    </r>
  </si>
  <si>
    <r>
      <t xml:space="preserve">Przedsięwzięcie wpływa na osiągnięcie określonego w Strategii ZIT celu strategicznego </t>
    </r>
    <r>
      <rPr>
        <i/>
        <sz val="10"/>
        <color rgb="FF000000"/>
        <rFont val="Calibri"/>
        <family val="2"/>
        <charset val="238"/>
      </rPr>
      <t>6. Metropolia Krakowska sprzyjająca skutecznej, włączającej edukacji, opartej na twórczych relacjach</t>
    </r>
    <r>
      <rPr>
        <sz val="10"/>
        <color rgb="FF000000"/>
        <rFont val="Calibri"/>
        <family val="2"/>
        <charset val="238"/>
      </rPr>
      <t>; celu szczegółowego</t>
    </r>
    <r>
      <rPr>
        <i/>
        <sz val="10"/>
        <color rgb="FF000000"/>
        <rFont val="Calibri"/>
        <family val="2"/>
        <charset val="238"/>
      </rPr>
      <t xml:space="preserve"> 6.2 Atrakcyjna oferta kształcenia, dostosowana do oczekiwań rynku pracy</t>
    </r>
    <r>
      <rPr>
        <sz val="10"/>
        <color rgb="FF000000"/>
        <rFont val="Calibri"/>
        <family val="2"/>
        <charset val="238"/>
      </rPr>
      <t>. Przedsięwzięcie realizuje wskazane cele rozwojowe Strategii ZIT ponieważ zakłada realizację zadań mających na celu podnoszenie jakości edukacji w zakresie kształcenia zawodowego. Przedsięwzięcie jest zintegrowane wewnętrznie, ponieważ tożsame projekty będą realizowane w 3 gminach będących organizatorami szkół zawodowych, a korzyści w postaci podniesienia jakości nauczania odniosą uczniowie oraz pracodawcy działający na obszarze Metropolii Krakowskiej.</t>
    </r>
  </si>
  <si>
    <r>
      <t xml:space="preserve">Przedsięwzięcie wpływa na osiągnięcie określonego w Strategii ZIT celu strategicznego </t>
    </r>
    <r>
      <rPr>
        <i/>
        <sz val="10"/>
        <color rgb="FF000000"/>
        <rFont val="Calibri"/>
        <family val="2"/>
        <charset val="238"/>
      </rPr>
      <t>7. Metropolia Krakowska zapewniająca mieszkańcom nowoczesne i dostępne usługi społeczne, ceniąca równość i solidarność społeczną</t>
    </r>
    <r>
      <rPr>
        <sz val="10"/>
        <color rgb="FF000000"/>
        <rFont val="Calibri"/>
        <family val="2"/>
        <charset val="238"/>
      </rPr>
      <t xml:space="preserve">; celu szczegółowego </t>
    </r>
    <r>
      <rPr>
        <i/>
        <sz val="10"/>
        <color rgb="FF000000"/>
        <rFont val="Calibri"/>
        <family val="2"/>
        <charset val="238"/>
      </rPr>
      <t>7.1 Dostępne i wysokiej jakości usługi społeczne oraz skoordynowana i aktywna współpraca w obszarze ochrony zdrowia</t>
    </r>
    <r>
      <rPr>
        <sz val="10"/>
        <color rgb="FF000000"/>
        <rFont val="Calibri"/>
        <family val="2"/>
        <charset val="238"/>
      </rPr>
      <t>. Przedsięwzięcie realizuje wskazane cele rozwojowe Strategii ZIT ponieważ zakłada realizację zadań mających na celu podniesienie jakości i dostępności usług zdrowotnych w zakresie psychiatrii środowiskowej. Przedsięwzięcie jest zintegrowane z przedsięwzięciem pn. Podnoszenie dostępności i jakości usług społecznych na terenie Metropolii Krakowskiej.</t>
    </r>
  </si>
  <si>
    <t>Budowa zbiornika retencyjnego, który posłuży do magazynowia wód opadowych w trakcie deszczów nawalnych, wraz z niezbędnymi do jego działania instalacjami.</t>
  </si>
  <si>
    <t>Rozwój usług społecznych w gminie Wieliczka poprzez wsparcie osób w róznego rodzaju kryzysach</t>
  </si>
  <si>
    <t>Wsparcie usług społecznych - rozwój placówek wsparcia dziennego dla dzieci i młodziezy na terenie Gminy Wieliczka</t>
  </si>
  <si>
    <t>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t>
  </si>
  <si>
    <t>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</si>
  <si>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Skawina jak i gmin: Mogilany, Czernichów oraz Kraków. Projekt ma szczególne znaczenie dla całego MOF, gdyż jest realizowany w gminie o zidentyfikowanych potrzebach w zakresie termomodernizacji energetycznej budynków publicznych (w ramach Strategii podniesiona zostanie efektywność energetyczna 10 z 60 wymagających tego budynków) oraz gdzie występuje zanieczyszczenie powietrza. Realizacja projektu wpłynie ponadto pozytywnie na wyrównanie standardu  świadczenia usług publicznych na terenie MOF.</t>
  </si>
  <si>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t>
    </r>
    <r>
      <rPr>
        <i/>
        <sz val="10"/>
        <color theme="1"/>
        <rFont val="Calibri"/>
        <family val="2"/>
        <charset val="238"/>
      </rPr>
      <t xml:space="preserve"> 2.2. Efektywna gospodarka energetyczna i wysoka jakość powietrza</t>
    </r>
    <r>
      <rPr>
        <sz val="10"/>
        <color theme="1"/>
        <rFont val="Calibri"/>
        <family val="2"/>
        <charset val="238"/>
      </rPr>
      <t>.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Skawina, jak i gmin Czernichów, Mogilany oraz Kraków. 
Projekt ma szczególne znaczenie dla całego MOF, gdyż jest realizowany w gminie gdzie występuje zanieczyszczenie powietrza. Realizacja projektu wpłynie ponadto pozytywnie na wyrównanie standardu  świadczenia usług publicznych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</si>
  <si>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t>
    </r>
    <r>
      <rPr>
        <i/>
        <sz val="10"/>
        <color theme="1"/>
        <rFont val="Calibri"/>
        <family val="2"/>
        <charset val="238"/>
      </rPr>
      <t xml:space="preserve"> 2.2. Efektywna gospodarka energetyczna i wysoka jakość powietrza</t>
    </r>
    <r>
      <rPr>
        <sz val="10"/>
        <color theme="1"/>
        <rFont val="Calibri"/>
        <family val="2"/>
        <charset val="238"/>
      </rPr>
      <t>.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Niepołomice, jak i gmin Biskupice, Wieliczka, Igołomia-Wawrzeńczyce oraz Kraków. 
Projekt ma szczególne znaczenie dla całego MOF, gdyż jest realizowany w gminie gdzie występuje zanieczyszczenie powietrza. Realizacja projektu wpłynie ponadto pozytywnie na wyrównanie standardu  świadczenia usług publicznych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</si>
  <si>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t>
    </r>
    <r>
      <rPr>
        <i/>
        <sz val="10"/>
        <color theme="1"/>
        <rFont val="Calibri"/>
        <family val="2"/>
        <charset val="238"/>
      </rPr>
      <t xml:space="preserve"> 2.2. Efektywna gospodarka energetyczna i wysoka jakość powietrza</t>
    </r>
    <r>
      <rPr>
        <sz val="10"/>
        <color theme="1"/>
        <rFont val="Calibri"/>
        <family val="2"/>
        <charset val="238"/>
      </rPr>
      <t>.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Mogilany, jak i gmin Skawina, Świątniki Górne oraz Kraków. 
Projekt ma szczególne znaczenie dla całego MOF, gdyż jest realizowany w gminie gdzie występuje zanieczyszczenie powietrza. Realizacja projektu wpłynie ponadto pozytywnie na wyrównanie standardu  świadczenia usług publicznych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</si>
  <si>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t>
    </r>
    <r>
      <rPr>
        <i/>
        <sz val="10"/>
        <color theme="1"/>
        <rFont val="Calibri"/>
        <family val="2"/>
        <charset val="238"/>
      </rPr>
      <t xml:space="preserve"> 2.2. Efektywna gospodarka energetyczna i wysoka jakość powietrza</t>
    </r>
    <r>
      <rPr>
        <sz val="10"/>
        <color theme="1"/>
        <rFont val="Calibri"/>
        <family val="2"/>
        <charset val="238"/>
      </rPr>
      <t>.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Liszki, jak i gmin Zabierzów, Czernichów oraz Kraków. 
Projekt ma szczególne znaczenie dla całego MOF, gdyż jest realizowany w gminie gdzie występuje zanieczyszczenie powietrza. Realizacja projektu wpłynie ponadto pozytywnie na wyrównanie standardu  świadczenia usług publicznych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</si>
  <si>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t>
    </r>
    <r>
      <rPr>
        <i/>
        <sz val="10"/>
        <color theme="1"/>
        <rFont val="Calibri"/>
        <family val="2"/>
        <charset val="238"/>
      </rPr>
      <t xml:space="preserve"> 2.2. Efektywna gospodarka energetyczna i wysoka jakość powietrza</t>
    </r>
    <r>
      <rPr>
        <sz val="10"/>
        <color theme="1"/>
        <rFont val="Calibri"/>
        <family val="2"/>
        <charset val="238"/>
      </rPr>
      <t>.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Kocmyrzów-Luborzyca, jak i gmin Igołomia-Wawrzeńczyce, Michałowice oraz Kraków. 
Projekt ma szczególne znaczenie dla całego MOF, gdyż jest realizowany w gminie gdzie występuje zanieczyszczenie powietrza. Realizacja projektu wpłynie ponadto pozytywnie na wyrównanie standardu  świadczenia usług publicznych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</si>
  <si>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t>
    </r>
    <r>
      <rPr>
        <i/>
        <sz val="10"/>
        <color theme="1"/>
        <rFont val="Calibri"/>
        <family val="2"/>
        <charset val="238"/>
      </rPr>
      <t xml:space="preserve"> 2.2. Efektywna gospodarka energetyczna i wysoka jakość powietrza</t>
    </r>
    <r>
      <rPr>
        <sz val="10"/>
        <color theme="1"/>
        <rFont val="Calibri"/>
        <family val="2"/>
        <charset val="238"/>
      </rPr>
      <t>.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Czernichów, jak i gmin Kraków, Liszki oraz Skawina. 
Projekt ma szczególne znaczenie dla całego MOF, gdyż jest realizowany w gminie gdzie występuje zanieczyszczenie powietrza. Realizacja projektu wpłynie ponadto pozytywnie na wyrównanie standardu  świadczenia usług publicznych na terenie MOF.</t>
    </r>
  </si>
  <si>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Zielonki jak i gmin: Wielka Wieś, Michałowice oraz Kraków. Projekt ma szczególne znaczenie dla całego MOF, gdyż jest realizowany w gminie o zidentyfikowanych potrzebach w zakresie termomodernizacji energetycznej budynków publicznych (w ramach Strategii podniesiona zostanie efektywność energetyczna 6 z 10 budynków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</si>
  <si>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Wielka Wieś jak i gmin: Zabierzów, Zielonki oraz Kraków. Projekt ma szczególne znaczenie dla całego MOF, gdyż jest realizowany w gminie o zidentyfikowanych potrzebach w zakresie termomodernizacji energetycznej budynków publicznych (w ramach Strategii podniesiona zostanie efektywność energetyczna 2 z 6 budynków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</si>
  <si>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Świątniki Górne jak i gmin: Mogilany, Wieliczka oraz Kraków. Projekt ma szczególne znaczenie dla całego MOF, gdyż jest realizowany w gminie o zidentyfikowanych potrzebach w zakresie termomodernizacji energetycznej budynków publicznych (w ramach Strategii podniesiona zostanie efektywność energetyczna 5 z 10 budynków wymagających tego budynków) oraz gdzie występuje zanieczyszczenie powietrza. Realizacja projektu wpłynie ponadto pozytywnie na wyrównanie standardu  świadczenia usług publicznych na terenie MOF.</t>
  </si>
  <si>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t>
    </r>
    <r>
      <rPr>
        <i/>
        <sz val="10"/>
        <color theme="1"/>
        <rFont val="Calibri"/>
        <family val="2"/>
        <charset val="238"/>
      </rPr>
      <t xml:space="preserve"> 2.2. Efektywna gospodarka energetyczna i wysoka jakość powietrza</t>
    </r>
    <r>
      <rPr>
        <sz val="10"/>
        <color theme="1"/>
        <rFont val="Calibri"/>
        <family val="2"/>
        <charset val="238"/>
      </rPr>
      <t>.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Świątniki Górne, jak i gmin Wieliczka, Mogilany oraz Kraków. 
Projekt ma szczególne znaczenie dla całego MOF, gdyż jest realizowany w gminie gdzie występuje zanieczyszczenie powietrza. Realizacja projektu wpłynie ponadto pozytywnie na wyrównanie standardu  świadczenia usług publicznych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</si>
  <si>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t>
    </r>
    <r>
      <rPr>
        <i/>
        <sz val="10"/>
        <color theme="1"/>
        <rFont val="Calibri"/>
        <family val="2"/>
        <charset val="238"/>
      </rPr>
      <t xml:space="preserve"> 2.2. Efektywna gospodarka energetyczna i wysoka jakość powietrza</t>
    </r>
    <r>
      <rPr>
        <sz val="10"/>
        <color theme="1"/>
        <rFont val="Calibri"/>
        <family val="2"/>
        <charset val="238"/>
      </rPr>
      <t>.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Wielka Wieś jak i gmin: Zabierzów, Zielonki oraz Kraków. 
Projekt ma szczególne znaczenie dla całego MOF, gdyż jest realizowany w gminie gdzie występuje zanieczyszczenie powietrza. Realizacja projektu wpłynie ponadto pozytywnie na wyrównanie standardu  świadczenia usług publicznych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</si>
  <si>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t>
    </r>
    <r>
      <rPr>
        <i/>
        <sz val="10"/>
        <color theme="1"/>
        <rFont val="Calibri"/>
        <family val="2"/>
        <charset val="238"/>
      </rPr>
      <t xml:space="preserve"> 2.2. Efektywna gospodarka energetyczna i wysoka jakość powietrza</t>
    </r>
    <r>
      <rPr>
        <sz val="10"/>
        <color theme="1"/>
        <rFont val="Calibri"/>
        <family val="2"/>
        <charset val="238"/>
      </rPr>
      <t>.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Zabierzów jak i gmin: Wielka Wieś, Liszki oraz Kraków.
Projekt ma szczególne znaczenie dla całego MOF, gdyż jest realizowany w gminie gdzie występuje zanieczyszczenie powietrza. Realizacja projektu wpłynie ponadto pozytywnie na wyrównanie standardu  świadczenia usług publicznych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</si>
  <si>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t>
    </r>
    <r>
      <rPr>
        <i/>
        <sz val="10"/>
        <color theme="1"/>
        <rFont val="Calibri"/>
        <family val="2"/>
        <charset val="238"/>
      </rPr>
      <t xml:space="preserve"> 2.2. Efektywna gospodarka energetyczna i wysoka jakość powietrza</t>
    </r>
    <r>
      <rPr>
        <sz val="10"/>
        <color theme="1"/>
        <rFont val="Calibri"/>
        <family val="2"/>
        <charset val="238"/>
      </rPr>
      <t>.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Zielonki jak i gmin: Wielka Wieś, Michałowice oraz Kraków.
Projekt ma szczególne znaczenie dla całego MOF, gdyż jest realizowany w gminie gdzie występuje zanieczyszczenie powietrza. Realizacja projektu wpłynie ponadto pozytywnie na wyrównanie standardu  świadczenia usług publicznych na terenie MOF.</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</si>
  <si>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uzupełnienia infrastruktury wodno-ściekowej celem wspierania zrównoważonej gospodarki wodnej i ochrony zasobów wody (ograniczenie procesu przedostawania się niebezpiecznych substancji zagrażających życiu i zdrowiu ludzi do wody i gleby, oraz dotrzymywanie bezpiecznych wskaźników emisyjnych w odniesieniu do pozostałych substancji zagrażających ekosystemom wodnym) na terenie Metropolii Krakowskiej oraz dostosowania gospodarki ściekowej aglomeracji do wymogów prawa polskiego i unijnego, szczególnie do Dyrektywy Rady 91/271/EWG.
Realizacja projektu wynika z części kierunkowej Strategii, tj. celu szczegółowego </t>
    </r>
    <r>
      <rPr>
        <i/>
        <sz val="10"/>
        <color theme="1"/>
        <rFont val="Calibri"/>
        <family val="2"/>
        <charset val="238"/>
      </rPr>
      <t>2.1 Sprawny system gospodarowania przestrzenią, uwzględniający dążenie do neutralności klimatycznej</t>
    </r>
    <r>
      <rPr>
        <sz val="10"/>
        <color theme="1"/>
        <rFont val="Calibri"/>
        <family val="2"/>
        <charset val="238"/>
      </rPr>
      <t xml:space="preserve">. 
Projekt jest powiązany z pozostałymi projektami w ramach przedsięwzięcia (wiązki projektów), ponieważ dzięki ich realizacji zrealizowany zostanie wspólny efekt środowiskowy w postaci zapewnienia efektywnego odprowadzania i oczyszczania ścieków oraz wyrównania poziomu zaopatrzenia w wodę - tym samym rozwiązany zostanie jeden z podstawowych problemów środowiskowych na terenie Metropolii Krakowskiej. Dzięki ich realizacji zwiększy się poziom skanalizowania gmin, a przepustowość oczyszczalni ścieków zostanie dostosowana do aktualnego i prognozowanego zapotrzebowania wynikającego z rosnącej liczby ludności i nowej zabudowy. W konsekwencji zrealizowanych inwestycji zanieczyszczenia komunalne nie będą trafiały do wód powierzchniowych i podziemnych. Jednocześnie przyczynią się do poprawy dostępności, jakości i efektywności gospodarowania wodą w skali obszaru. Dzięki ich realizacji zmniejszy się awaryjność sieci i jednocześnie zwiększą się możliwości obsługi systemowej, co szczególnie ważne w kontekście aktualnego i prognozowanego zapotrzebowania wynikającego z rosnącej liczby ludności i nowej zabudowy.
Projekt jest również komplementarny do projektów planowanych do realizacji w ramach przedsięwzięcia pn. Podnoszenie poziomu retencji na terenie Metropolii Krakowskiej. 
Problem i jego rozwiązanie mają wymiar i oddziaływanie ponadlokalne, ponieważ korzyści z rozwoju zrównoważonej gospodarki wodnej (w szczególności w zakresie odprowadzania i oczyszczania ścieków komunalnych) w postaci poprawy stanu środowiska i bezpieczeństwa ekologicznego oraz komfortu życia odniosą co najmniej mieszkańcy gminy Igołomia-Wawrzeńczyce oraz gmin Kocmyrzów-Luborzyca, Niepołomice oraz Kraków, ponieważ woda stanowi składową środowiska naturalnego, której nie można rozpatrywać w żadnych granicach administracyjnych. Zapewniony zostanie dostęp do czystej wody dla społeczeństwa i gospodarki oraz docelowo osiągnięty lepszy stan wód całego obszaru.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</si>
  <si>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uzupełnienia infrastruktury wodno-ściekowej celem wspierania zrównoważonej gospodarki wodnej i ochrony zasobów wody (ograniczenie procesu przedostawania się niebezpiecznych substancji zagrażających życiu i zdrowiu ludzi do wody i gleby, oraz dotrzymywanie bezpiecznych wskaźników emisyjnych w odniesieniu do pozostałych substancji zagrażających ekosystemom wodnym) na terenie Metropolii Krakowskiej oraz dostosowania gospodarki ściekowej aglomeracji do wymogów prawa polskiego i unijnego, szczególnie do Dyrektywy Rady 91/271/EWG.
Realizacja projektu wynika z części kierunkowej Strategii, tj. celu szczegółowego </t>
    </r>
    <r>
      <rPr>
        <i/>
        <sz val="10"/>
        <color theme="1"/>
        <rFont val="Calibri"/>
        <family val="2"/>
        <charset val="238"/>
      </rPr>
      <t>2.1 Sprawny system gospodarowania przestrzenią, uwzględniający dążenie do neutralności klimatycznej</t>
    </r>
    <r>
      <rPr>
        <sz val="10"/>
        <color theme="1"/>
        <rFont val="Calibri"/>
        <family val="2"/>
        <charset val="238"/>
      </rPr>
      <t>. 
Projekt jest powiązany z pozostałymi projektami w ramach przedsięwzięcia (wiązki projektów), ponieważ dzięki ich realizacji zrealizowany zostanie wspólny efekt środowiskowy w postaci zapewnienia efektywnego odprowadzania i oczyszczania ścieków oraz wyrównania poziomu zaopatrzenia w wodę - tym samym rozwiązany zostanie jeden z podstawowych problemów środowiskowych na terenie Metropolii Krakowskiej. Dzięki ich realizacji zwiększy się poziom skanalizowania gmin, a przepustowość oczyszczalni ścieków zostanie dostosowana do aktualnego i prognozowanego zapotrzebowania wynikającego z rosnącej liczby ludności i nowej zabudowy. W konsekwencji zrealizowanych inwestycji zanieczyszczenia komunalne nie będą trafiały do wód powierzchniowych i podziemnych. Jednocześnie przyczynią się do poprawy dostępności, jakości i efektywności gospodarowania wodą w skali obszaru. Dzięki ich realizacji zmniejszy się awaryjność sieci i jednocześnie zwiększą się możliwości obsługi systemowej, co szczególnie ważne w kontekście aktualnego i prognozowanego zapotrzebowania wynikającego z rosnącej liczby ludności i nowej zabudowy.
Projekt jest również komplementarny do projektów planowanych do realizacji w ramach przedsięwzięcia pn. Podnoszenie poziomu retencji na terenie Metropolii Krakowskiej. 
Problem i jego rozwiązanie mają wymiar i oddziaływanie ponadlokalne, ponieważ korzyści z rozwoju zrównoważonej gospodarki wodnej (w szczególności w zakresie odprowadzania i oczyszczania ścieków komunalnych) w postaci poprawy stanu środowiska i bezpieczeństwa ekologicznego oraz komfortu życia odniosą co najmniej mieszkańcy gminy Czernichów oraz gmin Kraków, Liszki oraz Skawina, ponieważ woda stanowi składową środowiska naturalnego, której nie można rozpatrywać w żadnych granicach administracyjnych. Zapewniony zostanie dostęp do czystej wody dla społeczeństwa i gospodarki oraz docelowo osiągnięty lepszy stan wód całego obszaru.</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</si>
  <si>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uzupełnienia infrastruktury wodno-ściekowej celem wspierania zrównoważonej gospodarki wodnej i ochrony zasobów wody (ograniczenie procesu przedostawania się niebezpiecznych substancji zagrażających życiu i zdrowiu ludzi do wody i gleby, oraz dotrzymywanie bezpiecznych wskaźników emisyjnych w odniesieniu do pozostałych substancji zagrażających ekosystemom wodnym) na terenie Metropolii Krakowskiej oraz dostosowania gospodarki ściekowej aglomeracji do wymogów prawa polskiego i unijnego, szczególnie do Dyrektywy Rady 91/271/EWG.
Realizacja projektu wynika z części kierunkowej Strategii, tj. celu szczegółowego </t>
    </r>
    <r>
      <rPr>
        <i/>
        <sz val="10"/>
        <color theme="1"/>
        <rFont val="Calibri"/>
        <family val="2"/>
        <charset val="238"/>
      </rPr>
      <t>2.1 Sprawny system gospodarowania przestrzenią, uwzględniający dążenie do neutralności klimatycznej</t>
    </r>
    <r>
      <rPr>
        <sz val="10"/>
        <color theme="1"/>
        <rFont val="Calibri"/>
        <family val="2"/>
        <charset val="238"/>
      </rPr>
      <t xml:space="preserve">. 
Projekt jest powiązany z pozostałymi projektami w ramach przedsięwzięcia (wiązki projektów), ponieważ dzięki ich realizacji zrealizowany zostanie wspólny efekt środowiskowy w postaci zapewnienia efektywnego odprowadzania i oczyszczania ścieków oraz wyrównania poziomu zaopatrzenia w wodę - tym samym rozwiązany zostanie jeden z podstawowych problemów środowiskowych na terenie Metropolii Krakowskiej. Dzięki ich realizacji zwiększy się poziom skanalizowania gmin, a przepustowość oczyszczalni ścieków zostanie dostosowana do aktualnego i prognozowanego zapotrzebowania wynikającego z rosnącej liczby ludności i nowej zabudowy. W konsekwencji zrealizowanych inwestycji zanieczyszczenia komunalne nie będą trafiały do wód powierzchniowych i podziemnych. Jednocześnie przyczynią się do poprawy dostępności, jakości i efektywności gospodarowania wodą w skali obszaru. Dzięki ich realizacji zmniejszy się awaryjność sieci i jednocześnie zwiększą się możliwości obsługi systemowej, co szczególnie ważne w kontekście aktualnego i prognozowanego zapotrzebowania wynikającego z rosnącej liczby ludności i nowej zabudowy.
Projekt jest również komplementarny do projektów planowanych do realizacji w ramach przedsięwzięcia pn. Podnoszenie poziomu retencji na terenie Metropolii Krakowskiej. 
Problem i jego rozwiązanie mają wymiar i oddziaływanie ponadlokalne, ponieważ korzyści z rozwoju zrównoważonej gospodarki wodnej (w szczególności w zakresie odprowadzania i oczyszczania ścieków komunalnych) w postaci poprawy stanu środowiska i bezpieczeństwa ekologicznego oraz komfortu życia odniosą co najmniej mieszkańcy gminy Mogilany oraz gmin Skawina, Świątniki Górne oraz Kraków, ponieważ woda stanowi składową środowiska naturalnego, której nie można rozpatrywać w żadnych granicach administracyjnych. Zapewniony zostanie dostęp do czystej wody dla społeczeństwa i gospodarki oraz docelowo osiągnięty lepszy stan wód całego obszaru.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</si>
  <si>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uzupełnienia infrastruktury wodno-ściekowej celem wspierania zrównoważonej gospodarki wodnej i ochrony zasobów wody (ograniczenie procesu przedostawania się niebezpiecznych substancji zagrażających życiu i zdrowiu ludzi do wody i gleby, oraz dotrzymywanie bezpiecznych wskaźników emisyjnych w odniesieniu do pozostałych substancji zagrażających ekosystemom wodnym) na terenie Metropolii Krakowskiej oraz dostosowania gospodarki ściekowej aglomeracji do wymogów prawa polskiego i unijnego, szczególnie do Dyrektywy Rady 91/271/EWG.
Realizacja projektu wynika z części kierunkowej Strategii, tj. celu szczegółowego </t>
    </r>
    <r>
      <rPr>
        <i/>
        <sz val="10"/>
        <color theme="1"/>
        <rFont val="Calibri"/>
        <family val="2"/>
        <charset val="238"/>
      </rPr>
      <t>2.1 Sprawny system gospodarowania przestrzenią, uwzględniający dążenie do neutralności klimatycznej</t>
    </r>
    <r>
      <rPr>
        <sz val="10"/>
        <color theme="1"/>
        <rFont val="Calibri"/>
        <family val="2"/>
        <charset val="238"/>
      </rPr>
      <t xml:space="preserve">. 
Projekt jest powiązany z pozostałymi projektami w ramach przedsięwzięcia (wiązki projektów), ponieważ dzięki ich realizacji zrealizowany zostanie wspólny efekt środowiskowy w postaci zapewnienia efektywnego odprowadzania i oczyszczania ścieków oraz wyrównania poziomu zaopatrzenia w wodę - tym samym rozwiązany zostanie jeden z podstawowych problemów środowiskowych na terenie Metropolii Krakowskiej. Dzięki ich realizacji zwiększy się poziom skanalizowania gmin, a przepustowość oczyszczalni ścieków zostanie dostosowana do aktualnego i prognozowanego zapotrzebowania wynikającego z rosnącej liczby ludności i nowej zabudowy. W konsekwencji zrealizowanych inwestycji zanieczyszczenia komunalne nie będą trafiały do wód powierzchniowych i podziemnych. Jednocześnie przyczynią się do poprawy dostępności, jakości i efektywności gospodarowania wodą w skali obszaru. Dzięki ich realizacji zmniejszy się awaryjność sieci i jednocześnie zwiększą się możliwości obsługi systemowej, co szczególnie ważne w kontekście aktualnego i prognozowanego zapotrzebowania wynikającego z rosnącej liczby ludności i nowej zabudowy.
Projekt jest również komplementarny do projektów planowanych do realizacji w ramach przedsięwzięcia pn. Podnoszenie poziomu retencji na terenie Metropolii Krakowskiej. 
Problem i jego rozwiązanie mają wymiar i oddziaływanie ponadlokalne, ponieważ korzyści z rozwoju zrównoważonej gospodarki wodnej (w szczególności w zakresie odprowadzania i oczyszczania ścieków komunalnych) w postaci poprawy stanu środowiska i bezpieczeństwa ekologicznego oraz komfortu życia odniosą co najmniej mieszkańcy gminy Wielka Wieś oraz gmin Zabierzów, Zielonki oraz Kraków, ponieważ woda stanowi składową środowiska naturalnego, której nie można rozpatrywać w żadnych granicach administracyjnych. Zapewniony zostanie dostęp do czystej wody dla społeczeństwa i gospodarki oraz docelowo osiągnięty lepszy stan wód całego obszaru.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</si>
  <si>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uzupełnienia infrastruktury wodno-ściekowej celem wspierania zrównoważonej gospodarki wodnej i ochrony zasobów wody (ograniczenie procesu przedostawania się niebezpiecznych substancji zagrażających życiu i zdrowiu ludzi do wody i gleby, oraz dotrzymywanie bezpiecznych wskaźników emisyjnych w odniesieniu do pozostałych substancji zagrażających ekosystemom wodnym) na terenie Metropolii Krakowskiej oraz dostosowania gospodarki ściekowej aglomeracji do wymogów prawa polskiego i unijnego, szczególnie do Dyrektywy Rady 91/271/EWG.
Realizacja projektu wynika z części kierunkowej Strategii, tj. celu szczegółowego </t>
    </r>
    <r>
      <rPr>
        <i/>
        <sz val="10"/>
        <color theme="1"/>
        <rFont val="Calibri"/>
        <family val="2"/>
        <charset val="238"/>
      </rPr>
      <t>2.1 Sprawny system gospodarowania przestrzenią, uwzględniający dążenie do neutralności klimatycznej</t>
    </r>
    <r>
      <rPr>
        <sz val="10"/>
        <color theme="1"/>
        <rFont val="Calibri"/>
        <family val="2"/>
        <charset val="238"/>
      </rPr>
      <t xml:space="preserve">. 
Projekt jest powiązany z pozostałymi projektami w ramach przedsięwzięcia (wiązki projektów), ponieważ dzięki ich realizacji zrealizowany zostanie wspólny efekt środowiskowy w postaci zapewnienia efektywnego odprowadzania i oczyszczania ścieków oraz wyrównania poziomu zaopatrzenia w wodę - tym samym rozwiązany zostanie jeden z podstawowych problemów środowiskowych na terenie Metropolii Krakowskiej. Dzięki ich realizacji zwiększy się poziom skanalizowania gmin, a przepustowość oczyszczalni ścieków zostanie dostosowana do aktualnego i prognozowanego zapotrzebowania wynikającego z rosnącej liczby ludności i nowej zabudowy. W konsekwencji zrealizowanych inwestycji zanieczyszczenia komunalne nie będą trafiały do wód powierzchniowych i podziemnych. Jednocześnie przyczynią się do poprawy dostępności, jakości i efektywności gospodarowania wodą w skali obszaru. Dzięki ich realizacji zmniejszy się awaryjność sieci i jednocześnie zwiększą się możliwości obsługi systemowej, co szczególnie ważne w kontekście aktualnego i prognozowanego zapotrzebowania wynikającego z rosnącej liczby ludności i nowej zabudowy.
Projekt jest również komplementarny do projektów planowanych do realizacji w ramach przedsięwzięcia pn. Podnoszenie poziomu retencji na terenie Metropolii Krakowskiej. 
Problem i jego rozwiązanie mają wymiar i oddziaływanie ponadlokalne, ponieważ korzyści z rozwoju zrównoważonej gospodarki wodnej (w szczególności w zakresie odprowadzania i oczyszczania ścieków komunalnych) w postaci poprawy stanu środowiska i bezpieczeństwa ekologicznego oraz komfortu życia odniosą co najmniej mieszkańcy gminy Zabierzów oraz gmin Wielka Wieś, Liszki oraz Kraków, ponieważ woda stanowi składową środowiska naturalnego, której nie można rozpatrywać w żadnych granicach administracyjnych. Zapewniony zostanie dostęp do czystej wody dla społeczeństwa i gospodarki oraz docelowo osiągnięty lepszy stan wód całego obszaru.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</si>
  <si>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brak wydajnego oraz nowoczesnego systemu gospodarowania odpadami komunalnymi (który pozwoliłby na zmniejszenie masy odpadów zmieszanych i kierowanych na składowiska) oraz potrzebę zwiększenia selektywnej zbiórki odpadów. 
Realizacja projektu wynika z części kierunkowej Strategii, tj. celu szczegółowego </t>
    </r>
    <r>
      <rPr>
        <i/>
        <sz val="10"/>
        <color theme="1"/>
        <rFont val="Calibri"/>
        <family val="2"/>
        <charset val="238"/>
      </rPr>
      <t>2.3 Racjonalna gospodarka odpadami i efektywne wykorzystanie surowców</t>
    </r>
    <r>
      <rPr>
        <sz val="10"/>
        <color theme="1"/>
        <rFont val="Calibri"/>
        <family val="2"/>
        <charset val="238"/>
      </rPr>
      <t xml:space="preserve">. 
Projekt jest powiązany z pozostałymi projektami w ramach przedsięwzięcia (wiązki projektów), ponieważ dzięki ich realizacji zrealizowany zostanie wspólny efekt środowiskowy w postaci redukcji ilości składowanych odpadów oraz występowania dzikich wysypisk śmieci. W konsekwencji zrealizowanych inwestycji nastąpi ograniczenie emisji zanieczyszczeń przedostających się do środowiska z dzikich wysypisk odpadów oraz w wyniku składowania odpadów. Wybudowany w ramach projektu Punkt Selektywnej Zbiórki Odpadów Komunalnych, uzupełni sieć tego typu obiektów funkcjonującą na terenie Metropolii Krakowskiej.
Problem i jego rozwiązanie mają wymiar i oddziaływanie ponadlokalne, ponieważ korzyści z poprawy gospodarki odpadami w postaci poprawy stanu środowiska i bezpieczeństwa ekologicznego oraz komfortu życia odniosą co najmniej mieszkańcy zarówno gminy Czernichów, jak i gmin Kraków, Liszki oraz Skawina.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</si>
  <si>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brak wydajnego oraz nowoczesnego systemu gospodarowania odpadami komunalnymi (który pozwoliłby na zmniejszenie masy odpadów zmieszanych i kierowanych na składowiska) oraz potrzebę zwiększenia selektywnej zbiórki odpadów. 
Realizacja projektu wynika z części kierunkowej Strategii, tj. celu szczegółowego </t>
    </r>
    <r>
      <rPr>
        <i/>
        <sz val="10"/>
        <color theme="1"/>
        <rFont val="Calibri"/>
        <family val="2"/>
        <charset val="238"/>
      </rPr>
      <t>2.3 Racjonalna gospodarka odpadami i efektywne wykorzystanie surowców</t>
    </r>
    <r>
      <rPr>
        <sz val="10"/>
        <color theme="1"/>
        <rFont val="Calibri"/>
        <family val="2"/>
        <charset val="238"/>
      </rPr>
      <t>. 
Projekt jest powiązany z pozostałymi projektami w ramach przedsięwzięcia (wiązki projektów), ponieważ dzięki ich realizacji zrealizowany zostanie wspólny efekt środowiskowy w postaci redukcji ilości składowanych odpadów oraz występowania dzikich wysypisk śmieci. W konsekwencji zrealizowanych inwestycji nastąpi ograniczenie emisji zanieczyszczeń przedostających się do środowiska z dzikich wysypisk odpadów oraz w wyniku składowania odpadów. Wybudowany w ramach projektu Punkt Selektywnej Zbiórki Odpadów Komunalnych, uzupełni sieć tego typu obiektów funkcjonującą na terenie Metropolii Krakowskiej.
Problem i jego rozwiązanie mają wymiar i oddziaływanie ponadlokalne, ponieważ korzyści z poprawy gospodarki odpadami w postaci poprawy stanu środowiska i bezpieczeństwa ekologicznego oraz komfortu życia odniosą co najmniej mieszkańcy zarówno gminy Liszki, jak i gmin Zabierzów, Czernichów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</si>
  <si>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brak wydajnego oraz nowoczesnego systemu gospodarowania odpadami komunalnymi (który pozwoliłby na zmniejszenie masy odpadów zmieszanych i kierowanych na składowiska) oraz potrzebę zwiększenia selektywnej zbiórki odpadów. 
Realizacja projektu wynika z części kierunkowej Strategii, tj. celu szczegółowego </t>
    </r>
    <r>
      <rPr>
        <i/>
        <sz val="10"/>
        <color theme="1"/>
        <rFont val="Calibri"/>
        <family val="2"/>
        <charset val="238"/>
      </rPr>
      <t>2.3 Racjonalna gospodarka odpadami i efektywne wykorzystanie surowców</t>
    </r>
    <r>
      <rPr>
        <sz val="10"/>
        <color theme="1"/>
        <rFont val="Calibri"/>
        <family val="2"/>
        <charset val="238"/>
      </rPr>
      <t xml:space="preserve">. 
Projekt jest powiązany z pozostałymi projektami w ramach przedsięwzięcia (wiązki projektów), ponieważ dzięki ich realizacji zrealizowany zostanie wspólny efekt środowiskowy w postaci redukcji ilości składowanych odpadów oraz występowania dzikich wysypisk śmieci. W konsekwencji zrealizowanych inwestycji nastąpi ograniczenie emisji zanieczyszczeń przedostających się do środowiska z dzikich wysypisk odpadów oraz w wyniku składowania odpadów. Wybudowany w ramach projektu Punkt Selektywnej Zbiórki Odpadów Komunalnych, uzupełni sieć tego typu obiektów funkcjonującą na terenie Metropolii Krakowskiej.
Problem i jego rozwiązanie mają wymiar i oddziaływanie ponadlokalne, ponieważ korzyści z poprawy gospodarki odpadami w postaci poprawy stanu środowiska i bezpieczeństwa ekologicznego oraz komfortu życia odniosą co najmniej mieszkańcy zarówno gminy Igołomia-Wawrzeńczyce jak i gmin: Kocmyrzów-Luborzyca, Niepołomice oraz Kraków.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</si>
  <si>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brak wydajnego oraz nowoczesnego systemu gospodarowania odpadami komunalnymi (który pozwoliłby na zmniejszenie masy odpadów zmieszanych i kierowanych na składowiska) oraz potrzebę zwiększenia selektywnej zbiórki odpadów. 
Realizacja projektu wynika z części kierunkowej Strategii, tj. celu szczegółowego </t>
    </r>
    <r>
      <rPr>
        <i/>
        <sz val="10"/>
        <color theme="1"/>
        <rFont val="Calibri"/>
        <family val="2"/>
        <charset val="238"/>
      </rPr>
      <t>2.3 Racjonalna gospodarka odpadami i efektywne wykorzystanie surowców</t>
    </r>
    <r>
      <rPr>
        <sz val="10"/>
        <color theme="1"/>
        <rFont val="Calibri"/>
        <family val="2"/>
        <charset val="238"/>
      </rPr>
      <t>. 
Projekt jest powiązany z pozostałymi projektami w ramach przedsięwzięcia (wiązki projektów), ponieważ dzięki ich realizacji zrealizowany zostanie wspólny efekt środowiskowy w postaci redukcji ilości składowanych odpadów oraz występowania dzikich wysypisk śmieci. W konsekwencji zrealizowanych inwestycji nastąpi ograniczenie emisji zanieczyszczeń przedostających się do środowiska z dzikich wysypisk odpadów oraz w wyniku składowania odpadów. Wybudowany w ramach projektu Punkt Selektywnej Zbiórki Odpadów Komunalnych, uzupełni sieć tego typu obiektów funkcjonującą na terenie Metropolii Krakowskiej.
Problem i jego rozwiązanie mają wymiar i oddziaływanie ponadlokalne, ponieważ korzyści z poprawy gospodarki odpadami w postaci poprawy stanu środowiska i bezpieczeństwa ekologicznego oraz komfortu życia odniosą co najmniej mieszkańcy zarówno gminy Wielka Wieś jak i gmin: Zabierzów, Zielonki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</si>
  <si>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brak wydajnego oraz nowoczesnego systemu gospodarowania odpadami komunalnymi (który pozwoliłby na zmniejszenie masy odpadów zmieszanych i kierowanych na składowiska) oraz potrzebę zwiększenia selektywnej zbiórki odpadów. 
Realizacja projektu wynika z części kierunkowej Strategii, tj. celu szczegółowego </t>
    </r>
    <r>
      <rPr>
        <i/>
        <sz val="10"/>
        <color theme="1"/>
        <rFont val="Calibri"/>
        <family val="2"/>
        <charset val="238"/>
      </rPr>
      <t>2.3 Racjonalna gospodarka odpadami i efektywne wykorzystanie surowców</t>
    </r>
    <r>
      <rPr>
        <sz val="10"/>
        <color theme="1"/>
        <rFont val="Calibri"/>
        <family val="2"/>
        <charset val="238"/>
      </rPr>
      <t>. 
Projekt jest powiązany z pozostałymi projektami w ramach przedsięwzięcia (wiązki projektów), ponieważ dzięki ich realizacji zrealizowany zostanie wspólny efekt środowiskowy w postaci redukcji ilości składowanych odpadów oraz występowania dzikich wysypisk śmieci. W konsekwencji zrealizowanych inwestycji nastąpi ograniczenie emisji zanieczyszczeń przedostających się do środowiska z dzikich wysypisk odpadów oraz w wyniku składowania odpadów. Wybudowany w ramach projektu Punkt Selektywnej Zbiórki Odpadów Komunalnych, uzupełni sieć tego typu obiektów funkcjonującą na terenie Metropolii Krakowskiej.
Problem i jego rozwiązanie mają wymiar i oddziaływanie ponadlokalne, ponieważ korzyści z poprawy gospodarki odpadami w postaci poprawy stanu środowiska i bezpieczeństwa ekologicznego oraz komfortu życia odniosą co najmniej mieszkańcy zarówno gminy Zabierzów jak i gmin: Wielka Wieś, Liszki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</si>
  <si>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dalszego rozwoju infrastruktury związanej z transportem zbiorowym, współtworzącej węzły przesiadkowe, ze szczególnym uwzględnieniem parkingów P+R oraz B+R, budowanych w otoczeniu stacji kolejowych i przystanków kolejowych, jak również przystanków i pętli tramwajowych. 
Realizacja projektu wynika z części kierunkowej Strategii, tj. celu szczegółowego </t>
    </r>
    <r>
      <rPr>
        <i/>
        <sz val="10"/>
        <color theme="1"/>
        <rFont val="Calibri"/>
        <family val="2"/>
        <charset val="238"/>
      </rPr>
      <t xml:space="preserve">3.2 Wysoka dostępność infrastruktury zrównoważonej mobilności i integracja różnych form transportu.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udziału podróży transportem zbiorowym w podziale zadań przewozowych. Efektem środowiskowym będzie redukcja emisji zanieczyszczeń z sektora transportu indywidualnego. Projekt jest również komplementarny do projektów planowanych do realizacji w ramach przedsięwzięcia pn. Budowa infrastruktury rowerowej i pieszo-rowerowej na terenie Metropolii Krakowskiej.
Problem i jego rozwiązanie mają wymiar i oddziaływanie ponadlokalne, ponieważ korzyści z poprawy stanu środowiska oraz komfortu życia odniosą co najmniej mieszkańcy zarówno gminy Michałowice jak i gmin Zielonki, Kocmyrzów-Luborzyca oraz Kraków.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</si>
  <si>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dalszego rozwoju infrastruktury związanej z transportem zbiorowym, współtworzącej węzły przesiadkowe, ze szczególnym uwzględnieniem parkingów P+R oraz B+R, budowanych w otoczeniu stacji kolejowych i przystanków kolejowych, jak również przystanków i pętli tramwajowych. 
Realizacja projektu wynika z części kierunkowej Strategii, tj. celu szczegółowego </t>
    </r>
    <r>
      <rPr>
        <i/>
        <sz val="10"/>
        <color theme="1"/>
        <rFont val="Calibri"/>
        <family val="2"/>
        <charset val="238"/>
      </rPr>
      <t xml:space="preserve">3.2 Wysoka dostępność infrastruktury zrównoważonej mobilności i integracja różnych form transportu.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udziału podróży transportem zbiorowym w podziale zadań przewozowych. Efektem środowiskowym będzie redukcja emisji zanieczyszczeń z sektora transportu indywidualnego. Projekt jest również komplementarny do projektów planowanych do realizacji w ramach przedsięwzięcia pn. Budowa infrastruktury rowerowej i pieszo-rowerowej na terenie Metropolii Krakowskiej.
Problem i jego rozwiązanie mają wymiar i oddziaływanie ponadlokalne, ponieważ korzyści z poprawy stanu środowiska oraz komfortu życia odniosą co najmniej mieszkańcy zarówno gminy Skawina jak i gmin: Mogilany, Czernichów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</si>
  <si>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dalszego rozwoju infrastruktury związanej z transportem zbiorowym, współtworzącej węzły przesiadkowe, ze szczególnym uwzględnieniem parkingów P+R oraz B+R, budowanych w otoczeniu stacji kolejowych i przystanków kolejowych, jak również przystanków i pętli tramwajowych. 
Realizacja projektu wynika z części kierunkowej Strategii, tj. celu szczegółowego </t>
    </r>
    <r>
      <rPr>
        <i/>
        <sz val="10"/>
        <color theme="1"/>
        <rFont val="Calibri"/>
        <family val="2"/>
        <charset val="238"/>
      </rPr>
      <t xml:space="preserve">3.2 Wysoka dostępność infrastruktury zrównoważonej mobilności i integracja różnych form transportu.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udziału podróży transportem zbiorowym w podziale zadań przewozowych. Efektem środowiskowym będzie redukcja emisji zanieczyszczeń z sektora transportu indywidualnego. Projekt jest również komplementarny do projektów planowanych do realizacji w ramach przedsięwzięcia pn. Budowa infrastruktury rowerowej i pieszo-rowerowej na terenie Metropolii Krakowskiej.
Problem i jego rozwiązanie mają wymiar i oddziaływanie ponadlokalne, ponieważ korzyści z poprawy stanu środowiska oraz komfortu życia odniosą co najmniej mieszkańcy zarówno gminy Zabierzów jak i gmin: Wielka Wieś, Liszki oraz Kraków.</t>
    </r>
  </si>
  <si>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miejskiej Kraków jak i 14 gmin z nią sąsiadujących. 
Projekt ma szczególne znaczenie dla całego MOF, gdyż jest realizowany w gminie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</si>
  <si>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dalszego rozwoju infrastruktury związanej z transportem zbiorowym, współtworzącej węzły przesiadkowe, ze szczególnym uwzględnieniem parkingów P+R oraz B+R, budowanych w otoczeniu stacji kolejowych i przystanków kolejowych, jak również przystanków i pętli tramwajowych. 
Realizacja projektu wynika z części kierunkowej Strategii, tj. celu szczegółowego 3.2 Wysoka dostępność infrastruktury zrównoważonej mobilności i integracja różnych form transportu. 
Projekt jest powiązany z pozostałymi projektami w ramach przedsięwzięcia (wiązki projektów), ponieważ dzięki ich realizacji zrealizowany zostanie wspólny efekt w postaci zwiększenia udziału podróży transportem zbiorowym w podziale zadań przewozowych. Efektem środowiskowym będzie redukcja emisji zanieczyszczeń z sektora transportu indywidualnego. Projekt jest również komplementarny do projektów planowanych do realizacji w ramach przedsięwzięcia pn. Budowa infrastruktury rowerowej i pieszo-rowerowej na terenie Metropolii Krakowskiej.
Problem i jego rozwiązanie mają wymiar i oddziaływanie ponadlokalne, ponieważ korzyści z poprawy stanu środowiska oraz komfortu życia odniosą co najmniej mieszkańcy zarówno gminy miejskiej Kraków jak i 14 gmin z nią sąsiadujących.</t>
  </si>
  <si>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zapewnienia mieszkańcom Metropolii Krakowskiej bezpiecznej i spójnej infrastruktury pieszej i rowerowej, która docelowo wpływać będzie na zmianę modelu mobilności, realizowanego przez mieszkańców obszaru tj. wzrostu znaczenia mobilności aktywnej. 
Realizacja projektu wynika z części kierunkowej Strategii, tj. celu szczegółowego</t>
    </r>
    <r>
      <rPr>
        <i/>
        <sz val="10"/>
        <color theme="1"/>
        <rFont val="Calibri"/>
        <family val="2"/>
        <charset val="238"/>
      </rPr>
      <t xml:space="preserve"> 3.2 Wysoka dostępność infrastruktury zrównoważonej mobilności i integracja różnych form transportu.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udziału podróży zeroemisyjnym transportem indywidualnym. Efektem środowiskowym będzie redukcja emisji zanieczyszczeń z sektora transportu indywidualnego. Jest on również komplementarny do projektów planowanych do realizacji w ramach przedsięwzięcia pn. Rozwój i modernizacja infrastruktury transportu zbiorowego, zakup taboru oraz zapewnienie bezpiecznej komunikacji pieszej na terenie Metropolii Krakowskiej.
Problem i jego rozwiązanie mają wymiar i oddziaływanie ponadlokalne, ponieważ korzyści z poprawy stanu środowiska oraz komfortu życia odniosą co najmniej mieszkańcy gminy miejskiej Kraków, jak i 14 gmin z nią sąsiadujących.</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</si>
  <si>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zapewnienia mieszkańcom Metropolii Krakowskiej bezpiecznej i spójnej infrastruktury pieszej i rowerowej, która docelowo wpływać będzie na zmianę modelu mobilności, realizowanego przez mieszkańców obszaru tj. wzrostu znaczenia mobilności aktywnej. 
Realizacja projektu wynika z części kierunkowej Strategii, tj. celu szczegółowego</t>
    </r>
    <r>
      <rPr>
        <i/>
        <sz val="10"/>
        <color theme="1"/>
        <rFont val="Calibri"/>
        <family val="2"/>
        <charset val="238"/>
      </rPr>
      <t xml:space="preserve"> 3.2 Wysoka dostępność infrastruktury zrównoważonej mobilności i integracja różnych form transportu.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udziału podróży zeroemisyjnym transportem indywidualnym. Efektem środowiskowym będzie redukcja emisji zanieczyszczeń z sektora transportu indywidualnego. Jest on również komplementarny do projektów planowanych do realizacji w ramach przedsięwzięcia pn. Rozwój i modernizacja infrastruktury transportu zbiorowego, zakup taboru oraz zapewnienie bezpiecznej komunikacji pieszej na terenie Metropolii Krakowskiej.
Problem i jego rozwiązanie mają wymiar i oddziaływanie ponadlokalne, ponieważ korzyści z poprawy stanu środowiska oraz komfortu życia odniosą co najmniej mieszkańcy gminy Liszki, jak i gmin Zabierzów, Czernichów oraz Kraków.</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</si>
  <si>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zapewnienia mieszkańcom Metropolii Krakowskiej bezpiecznej i spójnej infrastruktury pieszej i rowerowej, która docelowo wpływać będzie na zmianę modelu mobilności, realizowanego przez mieszkańców obszaru tj. wzrostu znaczenia mobilności aktywnej. 
Realizacja projektu wynika z części kierunkowej Strategii, tj. celu szczegółowego</t>
    </r>
    <r>
      <rPr>
        <i/>
        <sz val="10"/>
        <color theme="1"/>
        <rFont val="Calibri"/>
        <family val="2"/>
        <charset val="238"/>
      </rPr>
      <t xml:space="preserve"> 3.2 Wysoka dostępność infrastruktury zrównoważonej mobilności i integracja różnych form transportu.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udziału podróży zeroemisyjnym transportem indywidualnym. Efektem środowiskowym będzie redukcja emisji zanieczyszczeń z sektora transportu indywidualnego. Jest on również komplementarny do projektów planowanych do realizacji w ramach przedsięwzięcia pn. Rozwój i modernizacja infrastruktury transportu zbiorowego, zakup taboru oraz zapewnienie bezpiecznej komunikacji pieszej na terenie Metropolii Krakowskiej.
Problem i jego rozwiązanie mają wymiar i oddziaływanie ponadlokalne, ponieważ korzyści z poprawy stanu środowiska oraz komfortu życia odniosą co najmniej mieszkańcy gminy Michałowice jak i gmin Zielonki, Kocmyrzów-Luborzyca oraz Kraków. </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</si>
  <si>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zapewnienia mieszkańcom Metropolii Krakowskiej bezpiecznej i spójnej infrastruktury pieszej i rowerowej, która docelowo wpływać będzie na zmianę modelu mobilności, realizowanego przez mieszkańców obszaru tj. wzrostu znaczenia mobilności aktywnej. 
Realizacja projektu wynika z części kierunkowej Strategii, tj. celu szczegółowego</t>
    </r>
    <r>
      <rPr>
        <i/>
        <sz val="10"/>
        <color theme="1"/>
        <rFont val="Calibri"/>
        <family val="2"/>
        <charset val="238"/>
      </rPr>
      <t xml:space="preserve"> 3.2 Wysoka dostępność infrastruktury zrównoważonej mobilności i integracja różnych form transportu.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udziału podróży zeroemisyjnym transportem indywidualnym. Efektem środowiskowym będzie redukcja emisji zanieczyszczeń z sektora transportu indywidualnego. Jest on również komplementarny do projektów planowanych do realizacji w ramach przedsięwzięcia pn. Rozwój i modernizacja infrastruktury transportu zbiorowego, zakup taboru oraz zapewnienie bezpiecznej komunikacji pieszej na terenie Metropolii Krakowskiej.
Problem i jego rozwiązanie mają wymiar i oddziaływanie ponadlokalne, ponieważ korzyści z poprawy stanu środowiska oraz komfortu życia odniosą co najmniej mieszkańcy gminy Skawina jak i gmin: Mogilany, Czernichów oraz Kraków.</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</si>
  <si>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zapewnienia mieszkańcom Metropolii Krakowskiej bezpiecznej i spójnej infrastruktury pieszej i rowerowej, która docelowo wpływać będzie na zmianę modelu mobilności, realizowanego przez mieszkańców obszaru tj. wzrostu znaczenia mobilności aktywnej. 
Realizacja projektu wynika z części kierunkowej Strategii, tj. celu szczegółowego</t>
    </r>
    <r>
      <rPr>
        <i/>
        <sz val="10"/>
        <color theme="1"/>
        <rFont val="Calibri"/>
        <family val="2"/>
        <charset val="238"/>
      </rPr>
      <t xml:space="preserve"> 3.2 Wysoka dostępność infrastruktury zrównoważonej mobilności i integracja różnych form transportu.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udziału podróży zeroemisyjnym transportem indywidualnym. Efektem środowiskowym będzie redukcja emisji zanieczyszczeń z sektora transportu indywidualnego. Jest on również komplementarny do projektów planowanych do realizacji w ramach przedsięwzięcia pn. Rozwój i modernizacja infrastruktury transportu zbiorowego, zakup taboru oraz zapewnienie bezpiecznej komunikacji pieszej na terenie Metropolii Krakowskiej.
Problem i jego rozwiązanie mają wymiar i oddziaływanie ponadlokalne, ponieważ korzyści z poprawy stanu środowiska oraz komfortu życia odniosą co najmniej mieszkańcy gminy Świątniki Górne jak i gmin: Mogilany, Wieliczka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</si>
  <si>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Konieczność zapewnienia dodatkowych miejsc wynika z rosnącej liczby ludności na terenach gmin ościennych Krakowa oraz prognoz demograficznych wskazujących na utrzymujący się wzrost liczby urodzeń na tym obszarze.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dostępności miejsc w przedszkolach na terenie Metropolii Krakowskiej oraz poprawy jakości kształcenia. Objęcie dzieci instytucjonalnym wychowaniem przedszkolnym ułatwi ponadto ich opiekunom łączenie życia zawodowego z życiem prywatnym.
Problem i jego rozwiązanie mają wymiar i oddziaływanie ponadlokalne, ponieważ korzyści z podniesienia dostępności i jakości miejsc przedszkolnych odniosą co najmniej mieszkańcy gminy Biskupice jak i gmin: Wieliczka, Niepołomice oraz Kraków.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</si>
  <si>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Konieczność zapewnienia dodatkowych miejsc wynika z rosnącej liczby ludności na terenach gmin ościennych Krakowa oraz prognoz demograficznych wskazujących na utrzymujący się wzrost liczby urodzeń na tym obszarze.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dostępności miejsc w przedszkolach na terenie Metropolii Krakowskiej oraz poprawy jakości kształcenia. Objęcie dzieci instytucjonalnym wychowaniem przedszkolnym ułatwi ponadto ich opiekunom łączenie życia zawodowego z życiem prywatnym.
Problem i jego rozwiązanie mają wymiar i oddziaływanie ponadlokalne, ponieważ korzyści z podniesienia dostępności i jakości miejsc przedszkolnych odniosą co najmniej mieszkańcy gminy Kocmyrzów-Luborzyca, jak i gmin Igołomia-Wawrzeńczyce, Michałowice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</si>
  <si>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Konieczność zapewnienia dodatkowych miejsc wynika z rosnącej liczby ludności na terenach gmin ościennych Krakowa oraz prognoz demograficznych wskazujących na utrzymujący się wzrost liczby urodzeń na tym obszarze.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dostępności miejsc w przedszkolach na terenie Metropolii Krakowskiej oraz poprawy jakości kształcenia. Objęcie dzieci instytucjonalnym wychowaniem przedszkolnym ułatwi ponadto ich opiekunom łączenie życia zawodowego z życiem prywatnym.
Problem i jego rozwiązanie mają wymiar i oddziaływanie ponadlokalne, ponieważ korzyści z podniesienia dostępności i jakości miejsc przedszkolnych odniosą co najmniej mieszkańcy gminy Liszki, jak i gmin Zabierzów, Czernichów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</si>
  <si>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Konieczność zapewnienia dodatkowych miejsc wynika z rosnącej liczby ludności na terenach gmin ościennych Krakowa oraz prognoz demograficznych wskazujących na utrzymujący się wzrost liczby urodzeń na tym obszarze.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dostępności miejsc w przedszkolach na terenie Metropolii Krakowskiej oraz poprawy jakości kształcenia. Objęcie dzieci instytucjonalnym wychowaniem przedszkolnym ułatwi ponadto ich opiekunom łączenie życia zawodowego z życiem prywatnym.
Problem i jego rozwiązanie mają wymiar i oddziaływanie ponadlokalne, ponieważ korzyści z podniesienia dostępności i jakości miejsc przedszkolnych odniosą co najmniej mieszkańcy gminy Mogilany, jak i gmin Skawina, Świątniki Górne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</si>
  <si>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Konieczność zapewnienia dodatkowych miejsc wynika z rosnącej liczby ludności na terenach gmin ościennych Krakowa oraz prognoz demograficznych wskazujących na utrzymujący się wzrost liczby urodzeń na tym obszarze.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dostępności miejsc w przedszkolach na terenie Metropolii Krakowskiej oraz poprawy jakości kształcenia. Objęcie dzieci instytucjonalnym wychowaniem przedszkolnym ułatwi ponadto ich opiekunom łączenie życia zawodowego z życiem prywatnym.
Problem i jego rozwiązanie mają wymiar i oddziaływanie ponadlokalne, ponieważ korzyści z podniesienia dostępności i jakości miejsc przedszkolnych odniosą co najmniej mieszkańcy gminy Skawina jak i gmin: Mogilany, Czernichów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</si>
  <si>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Konieczność zapewnienia dodatkowych miejsc wynika z rosnącej liczby ludności na terenach gmin ościennych Krakowa oraz prognoz demograficznych wskazujących na utrzymujący się wzrost liczby urodzeń na tym obszarze.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dostępności miejsc w przedszkolach na terenie Metropolii Krakowskiej oraz poprawy jakości kształcenia. Objęcie dzieci instytucjonalnym wychowaniem przedszkolnym ułatwi ponadto ich opiekunom łączenie życia zawodowego z życiem prywatnym.
Problem i jego rozwiązanie mają wymiar i oddziaływanie ponadlokalne, ponieważ korzyści z podniesienia dostępności i jakości miejsc przedszkolnych odniosą co najmniej mieszkańcy gminy Wielka Wieś jak i gmin: Zabierzów, Zielonki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</si>
  <si>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Konieczność zapewnienia dodatkowych miejsc wynika z rosnącej liczby ludności na terenach gmin ościennych Krakowa oraz prognoz demograficznych wskazujących na utrzymujący się wzrost liczby urodzeń na tym obszarze.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dostępności miejsc w przedszkolach na terenie Metropolii Krakowskiej oraz poprawy jakości kształcenia. Objęcie dzieci instytucjonalnym wychowaniem przedszkolnym ułatwi ponadto ich opiekunom łączenie życia zawodowego z życiem prywatnym.
Problem i jego rozwiązanie mają wymiar i oddziaływanie ponadlokalne, ponieważ korzyści z podniesienia dostępności i jakości miejsc przedszkolnych odniosą co najmniej mieszkańcy gminy Zabierzów jak i gmin: Wielka Wieś, Liszki oraz Kraków.</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</si>
  <si>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podnoszenie jakości i poprawa wizerunku kształcenia zawodowego, a także jego rozwój w kierunkach wynikających z zapotrzebowania regionalnego rynku pracy. 
Realizacja projektu wynika z części kierunkowej Strategii, tj. celu szczegółowego</t>
    </r>
    <r>
      <rPr>
        <i/>
        <sz val="10"/>
        <color theme="1"/>
        <rFont val="Calibri"/>
        <family val="2"/>
        <charset val="238"/>
      </rPr>
      <t xml:space="preserve"> 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podniesienia jakości kształcenia zawodowego na terenie Metropolii Krakowskiej oraz jego rozwój w branżach kluczowych z punktu widzenia zapotrzebowania regionalnego rynku pracy. Kompleksowo wsparte zostaną szkoły i placówki w zakresie przedmiotów ogólnych i zawodowych z uwzględnieniem specjalnych potrzeb, deficytów i uzdolnień uczniów, w tym poprzez doposażanie warsztatów szkolnych oraz poprzez wsparcie kadry szkół.
Problem i jego rozwiązanie mają wymiar i oddziaływanie ponadlokalne, ponieważ korzyści z podniesienia jakości edukacji odniosą co najmniej mieszkańcy gminy Kraków i 14 gmin sąsiadujących z miastem.</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</si>
  <si>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podnoszenie jakości i poprawa wizerunku kształcenia zawodowego, a także jego rozwój w kierunkach wynikających z zapotrzebowania regionalnego rynku pracy. 
Realizacja projektu wynika z części kierunkowej Strategii, tj. celu szczegółowego</t>
    </r>
    <r>
      <rPr>
        <i/>
        <sz val="10"/>
        <color theme="1"/>
        <rFont val="Calibri"/>
        <family val="2"/>
        <charset val="238"/>
      </rPr>
      <t xml:space="preserve"> 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podniesienia jakości kształcenia zawodowego na terenie Metropolii Krakowskiej oraz jego rozwój w branżach kluczowych z punktu widzenia zapotrzebowania regionalnego rynku pracy. Kompleksowo wsparte zostaną szkoły i placówki w zakresie przedmiotów ogólnych i zawodowych z uwzględnieniem specjalnych potrzeb, deficytów i uzdolnień uczniów, w tym poprzez doposażanie warsztatów szkolnych oraz poprzez wsparcie kadry szkół.
Problem i jego rozwiązanie mają wymiar i oddziaływanie ponadlokalne, ponieważ korzyści z podniesienia jakości edukacji odniosą co najmniej mieszkańcy gminy Niepołomice, jak i gmin sąsiadujących z miastem.</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</si>
  <si>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podnoszenie jakości i poprawa wizerunku kształcenia zawodowego, a także jego rozwój w kierunkach wynikających z zapotrzebowania regionalnego rynku pracy. 
Realizacja projektu wynika z części kierunkowej Strategii, tj. celu szczegółowego</t>
    </r>
    <r>
      <rPr>
        <i/>
        <sz val="10"/>
        <color theme="1"/>
        <rFont val="Calibri"/>
        <family val="2"/>
        <charset val="238"/>
      </rPr>
      <t xml:space="preserve"> 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podniesienia jakości kształcenia zawodowego na terenie Metropolii Krakowskiej oraz jego rozwój w branżach kluczowych z punktu widzenia zapotrzebowania regionalnego rynku pracy. Kompleksowo wsparte zostaną szkoły i placówki w zakresie przedmiotów ogólnych i zawodowych z uwzględnieniem specjalnych potrzeb, deficytów i uzdolnień uczniów, w tym poprzez doposażanie warsztatów szkolnych oraz poprzez wsparcie kadry szkół.
Problem i jego rozwiązanie mają wymiar i oddziaływanie ponadlokalne, ponieważ korzyści z podniesienia jakości edukacji odniosą co najmniej mieszkańcy gminy Świątniki Górne, jak i gmin sąsiadujących z miastem.</t>
    </r>
  </si>
  <si>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Igołomia-Wawrzeńczyce jak i gmin: Kocmyrzów-Luborzyca, Niepołomice oraz Kraków. Projekt ma szczególne znaczenie dla całego MOF, gdyż jest realizowany w gminie o zidentyfikowanych potrzebach w zakresie termomodernizacji energetycznej budynków publicznych (w ramach Strategii podniesiona zostanie efektywność energetyczna 2 z 2 wymagających tego budynków) oraz gdzie występuje zanieczyszczenie powietrza. Realizacja projektu wpłynie ponadto pozytywnie na wyrównanie standardu  świadczenia usług publicznych na terenie MOF.</t>
  </si>
  <si>
    <t>Głęboka modernizacja energetyczna budynku w Stręgoborzycach</t>
  </si>
  <si>
    <t>Edukacja włączająca w placówkach oświatowych na terenie gminy Igołomia-Wawrzeńczyce</t>
  </si>
  <si>
    <t>1. Ludność́ objęta projektami w ramach strategii zintegrowanego rozwoju terytorialnego: 10 250 osób
2. Wspierane strategie zintegrowanego rozwoju terytorialnego: 1 szt.</t>
  </si>
  <si>
    <r>
      <t xml:space="preserve">Przedsięwzięcie wpływa na osiągnięcie określonego w Strategii ZIT celu strategicznego </t>
    </r>
    <r>
      <rPr>
        <i/>
        <sz val="10"/>
        <color theme="1"/>
        <rFont val="Calibri"/>
        <family val="2"/>
        <charset val="238"/>
      </rPr>
      <t>2. Metropolia Krakowska przyjazna środowisku, zorientowana na neutralność klimatyczną, zapewniająca wysoką jakość życia</t>
    </r>
    <r>
      <rPr>
        <sz val="10"/>
        <color theme="1"/>
        <rFont val="Calibri"/>
        <family val="2"/>
        <charset val="238"/>
      </rPr>
      <t xml:space="preserve">; celu szczegółowego </t>
    </r>
    <r>
      <rPr>
        <i/>
        <sz val="10"/>
        <color theme="1"/>
        <rFont val="Calibri"/>
        <family val="2"/>
        <charset val="238"/>
      </rPr>
      <t>2.2 Efektywna gospodarka energetyczna i wysoka jakość powietrza</t>
    </r>
    <r>
      <rPr>
        <sz val="10"/>
        <color theme="1"/>
        <rFont val="Calibri"/>
        <family val="2"/>
        <charset val="238"/>
      </rPr>
      <t>. Przedsięwzięcie realizuje wskazane cele rozwojowe Strategii ZIT ponieważ wpływa na poprawę jakości powietrza, podniesienie ilości energii wytwarzanej ze źródeł odnawialnych, obniżenie kosztów ogrzewania, redukcję CO2, poprawę bezpieczeństwa energetycznego oraz poprawę komfortu cieplnego i warunków użytkowania obiektów użyteczności publicznej. 
Przedsięwzięcie jest zintegrowane wewnętrznie, ponieważ tożsame projekty będą realizowane w 12 gminach a korzyści w postaci dodatkowej energii pozyskanej z OZE oraz poprawy bezpieczeństwa energetycznego odniosą mieszkańcy całego obszaru.</t>
    </r>
  </si>
  <si>
    <t>Edukacja włączająca w placówkach oświatowych na terenie gminy Zabierzów</t>
  </si>
  <si>
    <t>Rozwój usług opiekuńczych dla osób potrzebujących wsparcia w codziennym funkcjonowaniu oraz wsparcie dotychczasowych opiekunów</t>
  </si>
  <si>
    <t>Podniesienie jakości kształcenia ogólnego poprzez realizację zajęć dodatkowych i warsztatów w szkołach z terenu Gminy Zabierzów</t>
  </si>
  <si>
    <t>Zaprojektowanie i budowa Punktu Selektywnego Zbierania Odpadów Komunalnych na terenie Gminy Wielka Wieś wraz z niezbędnym wyposażeniem (obsługa do 20 tys. mieszkańców).</t>
  </si>
  <si>
    <t>Zaprojektowanie i budowa Punktu Selektywnego Zbierania Odpadów Komunalnych na terenie Gminy Wieliczka, wraz z niezbędnym wyposażeniem (obsługa do 20 tys. mieszkańców).</t>
  </si>
  <si>
    <t>Zaprojektowanie i budowa Punktu Selektywnego Zbierania Odpadów Komunalnych na terenie Gminy Liszki, wraz z niezbędnym wyposażeniem (obsługa do 20 tys. mieszkańców).</t>
  </si>
  <si>
    <t>Zaprojektowanie i budowa Punktu Selektywnego Zbierania Odpadów Komunalnych na terenie Gminy Igołomia-Wawrzeńczyce, wraz z niezbędnym wyposażeniem (obsługa do 20 tys. mieszkańców).</t>
  </si>
  <si>
    <t>Zaprojektowanie i budowa Punktu Selektywnego Zbierania Odpadów Komunalnych na terenie Gminy Zabierzów wraz z niezbędnym wyposażeniem (obsługa do 20 tys. mieszkańców).</t>
  </si>
  <si>
    <t>Zaprojektowanie i budowa Punktu Selektywnego Zbierania Odpadów Komunalnych na terenie Gminy Czernichów wraz z niezbędnym wyposażeniem (obsługa do 20 tys. mieszkańców).</t>
  </si>
  <si>
    <t>Projekt stanowi kontynuację budowanej sieci ścieżek rowerowych na terenie Gminy Michałowice zgodnie z istniejącą funkcjonalną siecią ścieżek rowerowych na terenie obszaru funkcjonalnego. Projekt będzie wynikał z Planu Zrównoważonej Mobilności Metropolii Krakowskiej.</t>
  </si>
  <si>
    <r>
      <t xml:space="preserve">Przedsięwzięcie wpływa na osiągnięcie określonego w Strategii ZIT celu strategicznego </t>
    </r>
    <r>
      <rPr>
        <i/>
        <sz val="10"/>
        <color theme="1"/>
        <rFont val="Calibri"/>
        <family val="2"/>
        <charset val="238"/>
      </rPr>
      <t>2. Metropolia Krakowska przyjazna środowisku, zorientowana na neutralność klimatyczną, zapewniająca wysoką jakość życia</t>
    </r>
    <r>
      <rPr>
        <sz val="10"/>
        <color theme="1"/>
        <rFont val="Calibri"/>
        <family val="2"/>
        <charset val="238"/>
      </rPr>
      <t>; celu szczegółowego</t>
    </r>
    <r>
      <rPr>
        <i/>
        <sz val="10"/>
        <color theme="1"/>
        <rFont val="Calibri"/>
        <family val="2"/>
        <charset val="238"/>
      </rPr>
      <t xml:space="preserve"> 2.2 Efektywna gospodarka energetyczna i wysoka jakość powietrza</t>
    </r>
    <r>
      <rPr>
        <sz val="10"/>
        <color theme="1"/>
        <rFont val="Calibri"/>
        <family val="2"/>
        <charset val="238"/>
      </rPr>
      <t>. Przedsięwzięcie realizuje wskazane cele rozwojowe Strategii ZIT, ponieważ wpływa na podniesienie efektywności energetycznej budynków, obniżenie kosztów ogrzewania, redukcję zanieczyszczenia powietrza, redukcję CO2, poprawę bezpieczeństwa energetycznego oraz poprawę komfortu cieplnego i warunków użytkowania obiektów użyteczności publicznej.  Przedsięwzięcie ma szczególne znaczenie dla całego MOF, gdyż realizowane jest na obszarach o wysokim zanieczyszczeniu  powietrza. Przyczynia się też do wyrównywania standardów infrastruktury publicznej na obszarze aglomeracji. Przedsięwzięcie jest zintegrowane wewnętrznie - tożsame projekty będą realizowane w kilku gminach Metropolii Krakowskiej a opisane powyżej korzyści odniosą nie tylko mieszkańcy gminy, ale i całego obszaru MK.
Dzięki realizacji wiązki ilość budynków publicznych wymagających modernizacji energetycznej na terenie MOF spadnie z 238 do 88.</t>
    </r>
  </si>
  <si>
    <r>
      <t xml:space="preserve">Przedsięwzięcie wpływa na osiągnięcie określonego w Strategii ZIT celu strategicznego </t>
    </r>
    <r>
      <rPr>
        <i/>
        <sz val="10"/>
        <color theme="1"/>
        <rFont val="Calibri"/>
        <family val="2"/>
        <charset val="238"/>
      </rPr>
      <t>2. Metropolia Krakowska przyjazna środowisku, zorientowana na neutralność klimatyczną</t>
    </r>
    <r>
      <rPr>
        <sz val="10"/>
        <color theme="1"/>
        <rFont val="Calibri"/>
        <family val="2"/>
        <charset val="238"/>
      </rPr>
      <t>, zapewniająca wysoką jakość życia; celu szczegółowego</t>
    </r>
    <r>
      <rPr>
        <i/>
        <sz val="10"/>
        <color theme="1"/>
        <rFont val="Calibri"/>
        <family val="2"/>
        <charset val="238"/>
      </rPr>
      <t xml:space="preserve"> 2.1 Sprawny system gospodarowania przestrzenią, uwzględniający dążenie do neutralności klimatycznej</t>
    </r>
    <r>
      <rPr>
        <sz val="10"/>
        <color theme="1"/>
        <rFont val="Calibri"/>
        <family val="2"/>
        <charset val="238"/>
      </rPr>
      <t>. Przedsięwzięcie realizuje wskazane cele rozwojowe Strategii ZIT ponieważ wpływa na rozwój błękitno-zielonej infrastruktury i innych rozwiązań sprzyjających lepszemu gospodarowaniu wodą oraz zatrzymaniu na terenie Metropolii Krakowskiej jak największej jej ilości. Przedsięwzięcie jest zintegrowane wewnętrznie, ponieważ tożsame projekty będą realizowane w 13 gminach a korzyści w postaci zatrzymania wody na terenie Metropolii Krakowskiej (co z kolei zapobiegać będzie suszy oraz lokalnym podtopieniom) odniosą mieszkańcy całego obszaru. 
Dzięki realizacji wiązki liczba zbiorników retencyjnych na terenie MOF wzrośnie z 16 do 36, a projektami w zakresie mikroretencji objetych zostanie ok. 9000 gospodarstw domowych.</t>
    </r>
  </si>
  <si>
    <t>Wartość projektu</t>
  </si>
  <si>
    <t>Szkoła otwarta na edukację włączającą</t>
  </si>
  <si>
    <t>Rozwój usług społecznych w gminie Igołomia-Wawrzeńczyce</t>
  </si>
  <si>
    <t>Rozwój placówek wsparcia dziennego dla dzieci i młodzieży w gminie Igołomia-Wawrzeńczyce</t>
  </si>
  <si>
    <t>Realizacja usług społecznych zgodnie z zasadą deinstytucjonalizacji, na terenie gminy Igołomia-Wawrzeńczyce</t>
  </si>
  <si>
    <t>Budowa strefy turystycznej wraz z zapleczem</t>
  </si>
  <si>
    <t>Remont konserwatorski budynku oficyny wraz z zagospodarowaniem terenu przy Willi Lubomirskich w Kochanowie w gminie Zabierzów</t>
  </si>
  <si>
    <t>Rozwój form małej retencji - budowa zbiorników retencyjnych w gminie Kocmyrzów-Luborzyca.</t>
  </si>
  <si>
    <t xml:space="preserve">Zwiększenie retencyjności zlewni, w tym: rozwój różnych form małej retencji poprzez budowę zbiorników retencyjnych w miejscowościach na terenie gminy Kocmyrzów-Luborzyca. </t>
  </si>
  <si>
    <t>Budowa instalacji fotowoltaicznej (wraz z magazynem energii) na potrzeby budynków: oczyszczalni ścieków w Piekarach oraz PSZOK.</t>
  </si>
  <si>
    <t>Skalowalny magazyn energii na terenie Zakładu Termicznego Przekształcania Odpadów.</t>
  </si>
  <si>
    <t>Budowa drogi dla rowerów wzdłuż południowej strony Al. Pokoju - całość prac. Zgodnie ze "Studium podstawowych tras rowerowych Miasta Krakowa" wskazana droga dla rowerów stanowi element trasy rowerowej nr 6. Dodatkowo istnieje możliwość przejazdu infrastrukturą rowerową od Ronda Czyżyńskiego  wzdłuż trasy nr 4 – w tym przypadku w ruchu ogólnym drogami lokalnymi należy pokonać rejon węzła z S7 i do granic miasta można dojechać wzdłuż Igołomskiej. Projekt będzie wynikał z Planu Zrównoważonej Mobilności Metropolii Krakowskiej.</t>
  </si>
  <si>
    <t>Budowa drogi dla rowerów na odcinku ul. Walerego Sławka od skrzyżowania z ul. Kamieńskiego do skrzyżowania z ul. Puszkarską. Projekt będzie wynikał z Planu Zrównoważonej Mobilności Metropolii Krakowskiej.</t>
  </si>
  <si>
    <t>Budowa drogi dla rowerów po północnej stronie ul. Brożka. Projekt będzie wynikał z Planu Zrównoważonej Mobilności Metropolii Krakowskiej.</t>
  </si>
  <si>
    <t>Budowa ścieżki rowerowej wzdłuż ul. Nawojki. Projekt będzie wynikał z Planu Zrównoważonej Mobilności Metropolii Krakowskiej.</t>
  </si>
  <si>
    <t>Budowa ścieżki rowerowej wzdłuż ul. Jancarza. Projekt będzie wynikał z Planu Zrównoważonej Mobilności Metropolii Krakowskiej.</t>
  </si>
  <si>
    <t>Rozwój usług społecznych w gminie Zielonki</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</si>
  <si>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brak wydajnego oraz nowoczesnego systemu gospodarowania odpadami komunalnymi (który pozwoliłby na zmniejszenie masy odpadów zmieszanych i kierowanych na składowiska) oraz potrzebę zwiększenia selektywnej zbiórki odpadów. 
Realizacja projektu wynika z części kierunkowej Strategii, tj. celu szczegółowego </t>
    </r>
    <r>
      <rPr>
        <i/>
        <sz val="10"/>
        <color theme="1"/>
        <rFont val="Calibri"/>
        <family val="2"/>
        <charset val="238"/>
      </rPr>
      <t>2.3 Racjonalna gospodarka odpadami i efektywne wykorzystanie surowców</t>
    </r>
    <r>
      <rPr>
        <sz val="10"/>
        <color theme="1"/>
        <rFont val="Calibri"/>
        <family val="2"/>
        <charset val="238"/>
      </rPr>
      <t xml:space="preserve">. 
Projekt jest powiązany z pozostałymi projektami w ramach przedsięwzięcia (wiązki projektów), ponieważ dzięki ich realizacji zrealizowany zostanie wspólny efekt środowiskowy w postaci redukcji ilości składowanych odpadów oraz występowania dzikich wysypisk śmieci. W konsekwencji zrealizowanych inwestycji nastąpi ograniczenie emisji zanieczyszczeń przedostających się do środowiska z dzikich wysypisk odpadów oraz w wyniku składowania odpadów. Wybudowany w ramach projektu Punkt Selektywnej Zbiórki Odpadów Komunalnych, uzupełni sieć tego typu obiektów funkcjonującą na terenie Metropolii Krakowskiej.
Problem i jego rozwiązanie mają wymiar i oddziaływanie ponadlokalne, ponieważ korzyści z poprawy gospodarki odpadami w postaci poprawy stanu środowiska i bezpieczeństwa ekologicznego oraz komfortu życia odniosą co najmniej mieszkańcy zarówno gminy Wieliczka jak i gmin: Biskupice, Niepołomice, Kraków oraz Świątniki Górne. </t>
    </r>
  </si>
  <si>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Wieliczka jak i gmin: Biskupice, Niepołomice, Kraków oraz Świątniki Górne. Projekt ma szczególne znaczenie dla całego MOF, gdyż jest realizowany w gminie o zidentyfikowanych potrzebach w zakresie termomodernizacji energetycznej budynków publicznych (w ramach Strategii podniesiona zostanie efektywność energetyczna 3 z 8 budynków wymagających tego budynków) oraz gdzie występuje zanieczyszczenie powietrza. Realizacja projektu wpłynie ponadto pozytywnie na wyrównanie standardu  świadczenia usług publicznych na terenie MOF.</t>
  </si>
  <si>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t>
    </r>
    <r>
      <rPr>
        <i/>
        <sz val="10"/>
        <color theme="1"/>
        <rFont val="Calibri"/>
        <family val="2"/>
        <charset val="238"/>
      </rPr>
      <t xml:space="preserve"> 2.2. Efektywna gospodarka energetyczna i wysoka jakość powietrza</t>
    </r>
    <r>
      <rPr>
        <sz val="10"/>
        <color theme="1"/>
        <rFont val="Calibri"/>
        <family val="2"/>
        <charset val="238"/>
      </rPr>
      <t>.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Wieliczka jak i gmin: Biskupice,Niepołomice, Kraków oraz Świątniki Górne. 
Projekt ma szczególne znaczenie dla całego MOF, gdyż jest realizowany w gminie gdzie występuje zanieczyszczenie powietrza. Realizacja projektu wpłynie ponadto pozytywnie na wyrównanie standardu  świadczenia usług publicznych na terenie MOF.</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</si>
  <si>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dalszego rozwoju infrastruktury związanej z transportem zbiorowym, współtworzącej węzły przesiadkowe, ze szczególnym uwzględnieniem parkingów P+R oraz B+R, budowanych w otoczeniu stacji kolejowych i przystanków kolejowych, jak również przystanków i pętli tramwajowych. 
Realizacja projektu wynika z części kierunkowej Strategii, tj. celu szczegółowego </t>
    </r>
    <r>
      <rPr>
        <i/>
        <sz val="10"/>
        <color theme="1"/>
        <rFont val="Calibri"/>
        <family val="2"/>
        <charset val="238"/>
      </rPr>
      <t xml:space="preserve">3.2 Wysoka dostępność infrastruktury zrównoważonej mobilności i integracja różnych form transportu.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udziału podróży transportem zbiorowym w podziale zadań przewozowych. Efektem środowiskowym będzie redukcja emisji zanieczyszczeń z sektora transportu indywidualnego. Projekt jest również komplementarny do projektów planowanych do realizacji w ramach przedsięwzięcia pn. Budowa infrastruktury rowerowej i pieszo-rowerowej na terenie Metropolii Krakowskiej.
Problem i jego rozwiązanie mają wymiar i oddziaływanie ponadlokalne, ponieważ korzyści z poprawy stanu środowiska oraz komfortu życia odniosą co najmniej mieszkańcy zarówno gminy Wieliczka jak i gmin: Biskupice, Niepołomice, Kraków oraz Świątniki Górne.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</si>
  <si>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Konieczność zapewnienia dodatkowych miejsc wynika z rosnącej liczby ludności na terenach gmin ościennych Krakowa oraz prognoz demograficznych wskazujących na utrzymujący się wzrost liczby urodzeń na tym obszarze.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dostępności miejsc w przedszkolach na terenie Metropolii Krakowskiej oraz poprawy jakości kształcenia. Objęcie dzieci instytucjonalnym wychowaniem przedszkolnym ułatwi ponadto ich opiekunom łączenie życia zawodowego z życiem prywatnym.
Problem i jego rozwiązanie mają wymiar i oddziaływanie ponadlokalne, ponieważ korzyści z podniesienia dostępności i jakości miejsc przedszkolnych odniosą co najmniej mieszkańcy gminy Wieliczka jak i gmin: Biskupice, Niepołomice, Kraków oraz Świątniki Górne. </t>
    </r>
  </si>
  <si>
    <t>Magazyn energii uzupełniający do projektu realizowane w ramach Działania 2.22 - przedsięwzięcie z zakresu magazynowania energii z OZE wraz z niezbędnymi działaniami przygotowawczymi i powykonawczymi (ekspertyzy, audyty).</t>
  </si>
  <si>
    <t>Rozbudowa parkingu "parkuj i jedź" przy stacji kolejowej w Baranówce. Rozbudowa parkingu "parkuj i jedź" przy stacji kolejowej w Zastowie. 
Projekt będzie wynikał z Planu Zrównoważonej Mobilności Metropolii Krakowskiej.</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</si>
  <si>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dalszego rozwoju infrastruktury związanej z transportem zbiorowym, współtworzącej węzły przesiadkowe, ze szczególnym uwzględnieniem parkingów P+R oraz B+R, budowanych w otoczeniu stacji kolejowych i przystanków kolejowych, jak również przystanków i pętli tramwajowych. 
Realizacja projektu wynika z części kierunkowej Strategii, tj. celu szczegółowego </t>
    </r>
    <r>
      <rPr>
        <i/>
        <sz val="10"/>
        <color theme="1"/>
        <rFont val="Calibri"/>
        <family val="2"/>
        <charset val="238"/>
      </rPr>
      <t xml:space="preserve">3.2 Wysoka dostępność infrastruktury zrównoważonej mobilności i integracja różnych form transportu. </t>
    </r>
    <r>
      <rPr>
        <sz val="10"/>
        <color theme="1"/>
        <rFont val="Calibri"/>
        <family val="2"/>
        <charset val="238"/>
      </rPr>
      <t xml:space="preserve">
Projekt jest powiązany z pozostałymi projektami w ramach przedsięwzięcia (wiązki projektów), ponieważ dzięki ich realizacji zrealizowany zostanie wspólny efekt w postaci zwiększenia udziału podróży transportem zbiorowym w podziale zadań przewozowych. Efektem środowiskowym będzie redukcja emisji zanieczyszczeń z sektora transportu indywidualnego. Projekt jest również komplementarny do projektów planowanych do realizacji w ramach przedsięwzięcia pn. Budowa infrastruktury rowerowej i pieszo-rowerowej na terenie Metropolii Krakowskiej.
Problem i jego rozwiązanie mają wymiar i oddziaływanie ponadlokalne, ponieważ korzyści z poprawy stanu środowiska oraz komfortu życia odniosą co najmniej mieszkańcy zarówno gminy Kocmyrzów-Luborzyca, jak i gmin Michałowice oraz Kraków.</t>
    </r>
  </si>
  <si>
    <t>Budowa węzła przesiadkowego, terminalu autobusowego oraz parkingu P&amp;R (poza centrum miasta).
Projekt będzie wynikał z Planu Zrównoważonej Mobilności Metropolii Krakowskiej.</t>
  </si>
  <si>
    <t>Budowa miejsc postojowych w ramach parkingu P+R oraz infrastruktury towarzyszącej. Projekt będzie wynikał z Planu Zrównoważonej Mobilności Metropolii Krakowskiej.</t>
  </si>
  <si>
    <t>Centrum wsparcia opiekunów nieformalnych i opieki nad osobami niesamodzielnymi w Miejskim Centrum Opieki w Krakowie</t>
  </si>
  <si>
    <t>Placówka zapewniająca dzienną opiekę osobom niesamodzielnym</t>
  </si>
  <si>
    <t>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t>
  </si>
  <si>
    <t>Projekt dotyczy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t>
  </si>
  <si>
    <t xml:space="preserve">Projekt dotyczy podnoszenia kompetencji językowych wychowanków przedszkoli znajdujących się na terenie gminy. Biorąc pod uwagę, iż kompetencje językowe i wielojęzyczność to kompetencje przyszłości, a ich rozwój u osób ze środowisk defaworyzowanych może zwiększyć włączenie społeczne, projekt obejmuje realizację programów dwujęzyczności w zakresie języka angielskiego. </t>
  </si>
  <si>
    <t>Projekt dotyczy realizacji przedsięwzięć w zakresie poprawy dostępności wychowania przedszkolnego dla wszystkich dzieci z uwzględnieniem zróżnicowania ich potrzeb edukacyjnych i rozwojowych. W szczególności działania dotyczyć będą grup, które najbardziej potrzebują wsparcia, tj. dzieci z niepełnosprawnościami lub niedostosowaniem społecznym,  uwzględniać będą właściwe wsparcie w zakresie specjalnych potrzeb psychofizycznych. Wsparcie dla danej placówki, jej kadry lub uczęszczających do niej dzieci będzie realizowane w oparciu o indywidualnie zdiagnozowane potrzeby. Przedsięwzięcia stosować będą zasady projektowania uniwersalnego.</t>
  </si>
  <si>
    <t xml:space="preserve">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t>
  </si>
  <si>
    <t>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t>
  </si>
  <si>
    <t>Projekt obejmuje wsparcie jakości kształcenia zawodowego, w tym szkolnictwa branżowego, rozwijanie współpracy szkół lub placówek z pracodawcami i szkołami wyższymi oraz upowszechniania nauczania w miejscu pracy. Wsparcie dla danej szkoły lub placówki, jej kadry lub uczniów będzie realizowane w oparciu o indywidualnie zdiagnozowane potrzeby szkoły lub placówki, przede wszystkim w kontekście wyrównywania szans edukacyjnych uczniów. Rozwijanie oferty zawodowej szkół i placówek prowadzących kształcenie zawodowe realizowane będzie m.in. poprzez realizację kursów prowadzących do uzyskania przez uczniów uprawnień i kwalifikacji zawodowych, w tym w szczególności w zakresie gospodarki zielonej oraz współpracę szkół i placówek ze środowiskiem pracodawców w szczególności kształcenie praktyczne w miejscu pracy tj. staże uczniowskie u pracodawców (nie będzie to jednak jedyna forma współpracy), realizowane z zachowaniem standardów jakości określonych przez prawo oświatowe. Wykorzystanie stawki jednostkowej dotyczącej realizacji staży uczniowskich zgodne będzie z zasadami określonymi w Wytycznych EFS+.</t>
  </si>
  <si>
    <t>Termomodernizacja budynków użyteczności publicznej na terenie Gminy Wieliczka - etap III</t>
  </si>
  <si>
    <t>Centrum Wsparcia Pieczy Zastępczej</t>
  </si>
  <si>
    <t>Rozwój usług w Gminie Miejskiej Kraków w zakresie dostępności usług kierowanych do dzieci i młodzieży  - usamodzielniających się wychowanków opuszczających piecze zastępczą</t>
  </si>
  <si>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t>
    </r>
    <r>
      <rPr>
        <sz val="10"/>
        <color theme="1"/>
        <rFont val="Calibri"/>
        <family val="2"/>
        <charset val="238"/>
        <scheme val="minor"/>
      </rPr>
      <t xml:space="preserve">azano na problem z dostępnością wielofunkcyjnej infrastruktury, który ogranicza możliwości tworzenia atrakcyjnej oferty, dysproporcje w jakości infrastruktury oraz brak atrakcyjnej i spójnej oferty czasu wolnego.
Realizacja projektów wynika z części kierunkowej Strategii, tj. celów szczegółowych </t>
    </r>
    <r>
      <rPr>
        <i/>
        <sz val="10"/>
        <color theme="1"/>
        <rFont val="Calibri"/>
        <family val="2"/>
        <charset val="238"/>
        <scheme val="minor"/>
      </rPr>
      <t xml:space="preserve">5.1 Zintegrowana i atrakcyjna oferta czasu wolnego, odpowiadająca na potrzeby odbiorców </t>
    </r>
    <r>
      <rPr>
        <sz val="10"/>
        <color theme="1"/>
        <rFont val="Calibri"/>
        <family val="2"/>
        <charset val="238"/>
        <scheme val="minor"/>
      </rPr>
      <t>oraz</t>
    </r>
    <r>
      <rPr>
        <i/>
        <sz val="10"/>
        <color theme="1"/>
        <rFont val="Calibri"/>
        <family val="2"/>
        <charset val="238"/>
        <scheme val="minor"/>
      </rPr>
      <t xml:space="preserve"> 5.2 Wysoka jakość i dostępność wielofunkcyjnej infrastruktury czasu wolnego.</t>
    </r>
    <r>
      <rPr>
        <sz val="10"/>
        <color theme="1"/>
        <rFont val="Calibri"/>
        <family val="2"/>
        <charset val="238"/>
        <scheme val="minor"/>
      </rPr>
      <t xml:space="preserve">
Projekt jest powiązany z pozostałymi projektami w ramach przedsięwzięcia (wiązki projektów), ponieważ dzięki ich realizacji zrealizowany zostanie wspólny efekt w postaci podniesienia jakości i dostępności infrastruktury kulturalnej i turystycznej oraz zachowanie materialnego dziedzictwa kulturowego obszaru. Problem i jego rozwiązanie mają wymiar i oddziaływanie ponadlokalne, ponieważ korzyści z podniesienia atrakcyjności turystycznej gmin (co przełoży się z kolei na wzrost gospodarczy i - w konsekwencji - poprawę jakości życia mieszkańców) odniosą co najmniej mieszkańcy gminy Igołomia-Wawrzeńczyce oraz gmin Kocmyrzów-Luborzyca, Niepołomice oraz Kraków. Realizacja projektu wpłynie ponadto pozytywnie na wyrównanie standardu  świadczenia usług publicznych (w zakresie kultury i turystyki)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</si>
  <si>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t>
    </r>
    <r>
      <rPr>
        <sz val="10"/>
        <color theme="1"/>
        <rFont val="Calibri"/>
        <family val="2"/>
        <charset val="238"/>
        <scheme val="minor"/>
      </rPr>
      <t xml:space="preserve">azano na problem z dostępnością wielofunkcyjnej infrastruktury, który ogranicza możliwości tworzenia atrakcyjnej oferty, dysproporcje w jakości infrastruktury oraz brak atrakcyjnej i spójnej oferty czasu wolnego.
Realizacja projektów wynika z części kierunkowej Strategii, tj. celów szczegółowych </t>
    </r>
    <r>
      <rPr>
        <i/>
        <sz val="10"/>
        <color theme="1"/>
        <rFont val="Calibri"/>
        <family val="2"/>
        <charset val="238"/>
        <scheme val="minor"/>
      </rPr>
      <t xml:space="preserve">5.1 Zintegrowana i atrakcyjna oferta czasu wolnego, odpowiadająca na potrzeby odbiorców </t>
    </r>
    <r>
      <rPr>
        <sz val="10"/>
        <color theme="1"/>
        <rFont val="Calibri"/>
        <family val="2"/>
        <charset val="238"/>
        <scheme val="minor"/>
      </rPr>
      <t>oraz</t>
    </r>
    <r>
      <rPr>
        <i/>
        <sz val="10"/>
        <color theme="1"/>
        <rFont val="Calibri"/>
        <family val="2"/>
        <charset val="238"/>
        <scheme val="minor"/>
      </rPr>
      <t xml:space="preserve"> 5.2 Wysoka jakość i dostępność wielofunkcyjnej infrastruktury czasu wolnego.</t>
    </r>
    <r>
      <rPr>
        <sz val="10"/>
        <color theme="1"/>
        <rFont val="Calibri"/>
        <family val="2"/>
        <charset val="238"/>
        <scheme val="minor"/>
      </rPr>
      <t xml:space="preserve">
Projekt jest powiązany z pozostałymi projektami w ramach przedsięwzięcia (wiązki projektów), ponieważ dzięki ich realizacji zrealizowany zostanie wspólny efekt w postaci podniesienia jakości i dostępności infrastruktury kulturalnej i turystycznej oraz zachowanie materialnego dziedzictwa kulturowego obszaru. Problem i jego rozwiązanie mają wymiar i oddziaływanie ponadlokalne, ponieważ korzyści z podniesienia atrakcyjności turystycznej gmin (co przełoży się z kolei na wzrost gospodarczy i - w konsekwencji - poprawę jakości życia mieszkańców) odniosą co najmniej mieszkańcy gminy Kraków i 14 gmin sąsiadujących z miastem. Realizacja projektu wpłynie ponadto pozytywnie na wyrównanie standardu  świadczenia usług publicznych (w zakresie kultury i turystyki)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</si>
  <si>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t>
    </r>
    <r>
      <rPr>
        <sz val="10"/>
        <color theme="1"/>
        <rFont val="Calibri"/>
        <family val="2"/>
        <charset val="238"/>
        <scheme val="minor"/>
      </rPr>
      <t xml:space="preserve">azano na problem z dostępnością wielofunkcyjnej infrastruktury, który ogranicza możliwości tworzenia atrakcyjnej oferty, dysproporcje w jakości infrastruktury oraz brak atrakcyjnej i spójnej oferty czasu wolnego.
Realizacja projektów wynika z części kierunkowej Strategii, tj. celów szczegółowych </t>
    </r>
    <r>
      <rPr>
        <i/>
        <sz val="10"/>
        <color theme="1"/>
        <rFont val="Calibri"/>
        <family val="2"/>
        <charset val="238"/>
        <scheme val="minor"/>
      </rPr>
      <t xml:space="preserve">5.1 Zintegrowana i atrakcyjna oferta czasu wolnego, odpowiadająca na potrzeby odbiorców </t>
    </r>
    <r>
      <rPr>
        <sz val="10"/>
        <color theme="1"/>
        <rFont val="Calibri"/>
        <family val="2"/>
        <charset val="238"/>
        <scheme val="minor"/>
      </rPr>
      <t>oraz</t>
    </r>
    <r>
      <rPr>
        <i/>
        <sz val="10"/>
        <color theme="1"/>
        <rFont val="Calibri"/>
        <family val="2"/>
        <charset val="238"/>
        <scheme val="minor"/>
      </rPr>
      <t xml:space="preserve"> 5.2 Wysoka jakość i dostępność wielofunkcyjnej infrastruktury czasu wolnego.</t>
    </r>
    <r>
      <rPr>
        <sz val="10"/>
        <color theme="1"/>
        <rFont val="Calibri"/>
        <family val="2"/>
        <charset val="238"/>
        <scheme val="minor"/>
      </rPr>
      <t xml:space="preserve">
Projekt jest powiązany z pozostałymi projektami w ramach przedsięwzięcia (wiązki projektów), ponieważ dzięki ich realizacji zrealizowany zostanie wspólny efekt w postaci podniesienia jakości i dostępności infrastruktury kulturalnej i turystycznej oraz zachowanie materialnego dziedzictwa kulturowego obszaru. Problem i jego rozwiązanie mają wymiar i oddziaływanie ponadlokalne, ponieważ korzyści z podniesienia atrakcyjności turystycznej gmin (co przełoży się z kolei na wzrost gospodarczy i - w konsekwencji - poprawę jakości życia mieszkańców) odniosą co najmniej mieszkańcy gminy Michałowice jak i gmin Zielonki, Kocmyrzów-Luborzyca oraz Kraków. Realizacja projektu wpłynie ponadto pozytywnie na wyrównanie standardu  świadczenia usług publicznych (w zakresie kultury i turystyki)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</si>
  <si>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t>
    </r>
    <r>
      <rPr>
        <sz val="10"/>
        <color theme="1"/>
        <rFont val="Calibri"/>
        <family val="2"/>
        <charset val="238"/>
        <scheme val="minor"/>
      </rPr>
      <t xml:space="preserve">azano na problem z dostępnością wielofunkcyjnej infrastruktury, który ogranicza możliwości tworzenia atrakcyjnej oferty, dysproporcje w jakości infrastruktury oraz brak atrakcyjnej i spójnej oferty czasu wolnego.
Realizacja projektów wynika z części kierunkowej Strategii, tj. celów szczegółowych </t>
    </r>
    <r>
      <rPr>
        <i/>
        <sz val="10"/>
        <color theme="1"/>
        <rFont val="Calibri"/>
        <family val="2"/>
        <charset val="238"/>
        <scheme val="minor"/>
      </rPr>
      <t xml:space="preserve">5.1 Zintegrowana i atrakcyjna oferta czasu wolnego, odpowiadająca na potrzeby odbiorców </t>
    </r>
    <r>
      <rPr>
        <sz val="10"/>
        <color theme="1"/>
        <rFont val="Calibri"/>
        <family val="2"/>
        <charset val="238"/>
        <scheme val="minor"/>
      </rPr>
      <t>oraz</t>
    </r>
    <r>
      <rPr>
        <i/>
        <sz val="10"/>
        <color theme="1"/>
        <rFont val="Calibri"/>
        <family val="2"/>
        <charset val="238"/>
        <scheme val="minor"/>
      </rPr>
      <t xml:space="preserve"> 5.2 Wysoka jakość i dostępność wielofunkcyjnej infrastruktury czasu wolnego.</t>
    </r>
    <r>
      <rPr>
        <sz val="10"/>
        <color theme="1"/>
        <rFont val="Calibri"/>
        <family val="2"/>
        <charset val="238"/>
        <scheme val="minor"/>
      </rPr>
      <t xml:space="preserve">
Projekt jest powiązany z pozostałymi projektami w ramach przedsięwzięcia (wiązki projektów), ponieważ dzięki ich realizacji zrealizowany zostanie wspólny efekt w postaci podniesienia jakości i dostępności infrastruktury kulturalnej i turystycznej oraz zachowanie materialnego dziedzictwa kulturowego obszaru. Problem i jego rozwiązanie mają wymiar i oddziaływanie ponadlokalne, ponieważ korzyści z podniesienia atrakcyjności turystycznej gmin (co przełoży się z kolei na wzrost gospodarczy i - w konsekwencji - poprawę jakości życia mieszkańców) odniosą co najmniej mieszkańcy gminy Mogilany, jak i gmin Skawina, Świątniki Górne oraz Kraków. Realizacja projektu wpłynie ponadto pozytywnie na wyrównanie standardu  świadczenia usług publicznych (w zakresie kultury i turystyki)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</si>
  <si>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t>
    </r>
    <r>
      <rPr>
        <sz val="10"/>
        <color theme="1"/>
        <rFont val="Calibri"/>
        <family val="2"/>
        <charset val="238"/>
        <scheme val="minor"/>
      </rPr>
      <t xml:space="preserve">azano na problem z dostępnością wielofunkcyjnej infrastruktury, który ogranicza możliwości tworzenia atrakcyjnej oferty, dysproporcje w jakości infrastruktury oraz brak atrakcyjnej i spójnej oferty czasu wolnego.
Realizacja projektów wynika z części kierunkowej Strategii, tj. celów szczegółowych </t>
    </r>
    <r>
      <rPr>
        <i/>
        <sz val="10"/>
        <color theme="1"/>
        <rFont val="Calibri"/>
        <family val="2"/>
        <charset val="238"/>
        <scheme val="minor"/>
      </rPr>
      <t xml:space="preserve">5.1 Zintegrowana i atrakcyjna oferta czasu wolnego, odpowiadająca na potrzeby odbiorców </t>
    </r>
    <r>
      <rPr>
        <sz val="10"/>
        <color theme="1"/>
        <rFont val="Calibri"/>
        <family val="2"/>
        <charset val="238"/>
        <scheme val="minor"/>
      </rPr>
      <t>oraz</t>
    </r>
    <r>
      <rPr>
        <i/>
        <sz val="10"/>
        <color theme="1"/>
        <rFont val="Calibri"/>
        <family val="2"/>
        <charset val="238"/>
        <scheme val="minor"/>
      </rPr>
      <t xml:space="preserve"> 5.2 Wysoka jakość i dostępność wielofunkcyjnej infrastruktury czasu wolnego.</t>
    </r>
    <r>
      <rPr>
        <sz val="10"/>
        <color theme="1"/>
        <rFont val="Calibri"/>
        <family val="2"/>
        <charset val="238"/>
        <scheme val="minor"/>
      </rPr>
      <t xml:space="preserve">
Projekt jest powiązany z pozostałymi projektami w ramach przedsięwzięcia (wiązki projektów), ponieważ dzięki ich realizacji zrealizowany zostanie wspólny efekt w postaci podniesienia jakości i dostępności infrastruktury kulturalnej i turystycznej oraz zachowanie materialnego dziedzictwa kulturowego obszaru. Problem i jego rozwiązanie mają wymiar i oddziaływanie ponadlokalne, ponieważ korzyści z podniesienia atrakcyjności turystycznej gmin (co przełoży się z kolei na wzrost gospodarczy i - w konsekwencji - poprawę jakości życia mieszkańców) odniosą co najmniej mieszkańcy gminy Skawina jak i gmin: Mogilany, Czernichów oraz Kraków. Realizacja projektu wpłynie ponadto pozytywnie na wyrównanie standardu  świadczenia usług publicznych (w zakresie kultury i turystyki)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</si>
  <si>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t>
    </r>
    <r>
      <rPr>
        <sz val="10"/>
        <color theme="1"/>
        <rFont val="Calibri"/>
        <family val="2"/>
        <charset val="238"/>
        <scheme val="minor"/>
      </rPr>
      <t xml:space="preserve">azano na problem z dostępnością wielofunkcyjnej infrastruktury, który ogranicza możliwości tworzenia atrakcyjnej oferty, dysproporcje w jakości infrastruktury oraz brak atrakcyjnej i spójnej oferty czasu wolnego.
Realizacja projektów wynika z części kierunkowej Strategii, tj. celów szczegółowych </t>
    </r>
    <r>
      <rPr>
        <i/>
        <sz val="10"/>
        <color theme="1"/>
        <rFont val="Calibri"/>
        <family val="2"/>
        <charset val="238"/>
        <scheme val="minor"/>
      </rPr>
      <t xml:space="preserve">5.1 Zintegrowana i atrakcyjna oferta czasu wolnego, odpowiadająca na potrzeby odbiorców </t>
    </r>
    <r>
      <rPr>
        <sz val="10"/>
        <color theme="1"/>
        <rFont val="Calibri"/>
        <family val="2"/>
        <charset val="238"/>
        <scheme val="minor"/>
      </rPr>
      <t>oraz</t>
    </r>
    <r>
      <rPr>
        <i/>
        <sz val="10"/>
        <color theme="1"/>
        <rFont val="Calibri"/>
        <family val="2"/>
        <charset val="238"/>
        <scheme val="minor"/>
      </rPr>
      <t xml:space="preserve"> 5.2 Wysoka jakość i dostępność wielofunkcyjnej infrastruktury czasu wolnego.</t>
    </r>
    <r>
      <rPr>
        <sz val="10"/>
        <color theme="1"/>
        <rFont val="Calibri"/>
        <family val="2"/>
        <charset val="238"/>
        <scheme val="minor"/>
      </rPr>
      <t xml:space="preserve">
Projekt jest powiązany z pozostałymi projektami w ramach przedsięwzięcia (wiązki projektów), ponieważ dzięki ich realizacji zrealizowany zostanie wspólny efekt w postaci podniesienia jakości i dostępności infrastruktury kulturalnej i turystycznej oraz zachowanie materialnego dziedzictwa kulturowego obszaru. Problem i jego rozwiązanie mają wymiar i oddziaływanie ponadlokalne, ponieważ korzyści z podniesienia atrakcyjności turystycznej gmin (co przełoży się z kolei na wzrost gospodarczy i - w konsekwencji - poprawę jakości życia mieszkańców) odniosą co najmniej mieszkańcy gminy Świątniki Górne jak i gmin: Mogilany, Wieliczka oraz Kraków. Realizacja projektu wpłynie ponadto pozytywnie na wyrównanie standardu  świadczenia usług publicznych (w zakresie kultury i turystyki)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</si>
  <si>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t>
    </r>
    <r>
      <rPr>
        <sz val="10"/>
        <color theme="1"/>
        <rFont val="Calibri"/>
        <family val="2"/>
        <charset val="238"/>
        <scheme val="minor"/>
      </rPr>
      <t xml:space="preserve">azano na problem z dostępnością wielofunkcyjnej infrastruktury, który ogranicza możliwości tworzenia atrakcyjnej oferty, dysproporcje w jakości infrastruktury oraz brak atrakcyjnej i spójnej oferty czasu wolnego.
Realizacja projektów wynika z części kierunkowej Strategii, tj. celów szczegółowych </t>
    </r>
    <r>
      <rPr>
        <i/>
        <sz val="10"/>
        <color theme="1"/>
        <rFont val="Calibri"/>
        <family val="2"/>
        <charset val="238"/>
        <scheme val="minor"/>
      </rPr>
      <t xml:space="preserve">5.1 Zintegrowana i atrakcyjna oferta czasu wolnego, odpowiadająca na potrzeby odbiorców </t>
    </r>
    <r>
      <rPr>
        <sz val="10"/>
        <color theme="1"/>
        <rFont val="Calibri"/>
        <family val="2"/>
        <charset val="238"/>
        <scheme val="minor"/>
      </rPr>
      <t>oraz</t>
    </r>
    <r>
      <rPr>
        <i/>
        <sz val="10"/>
        <color theme="1"/>
        <rFont val="Calibri"/>
        <family val="2"/>
        <charset val="238"/>
        <scheme val="minor"/>
      </rPr>
      <t xml:space="preserve"> 5.2 Wysoka jakość i dostępność wielofunkcyjnej infrastruktury czasu wolnego.</t>
    </r>
    <r>
      <rPr>
        <sz val="10"/>
        <color theme="1"/>
        <rFont val="Calibri"/>
        <family val="2"/>
        <charset val="238"/>
        <scheme val="minor"/>
      </rPr>
      <t xml:space="preserve">
Projekt jest powiązany z pozostałymi projektami w ramach przedsięwzięcia (wiązki projektów), ponieważ dzięki ich realizacji zrealizowany zostanie wspólny efekt w postaci podniesienia jakości i dostępności infrastruktury kulturalnej i turystycznej oraz zachowanie materialnego dziedzictwa kulturowego obszaru. Problem i jego rozwiązanie mają wymiar i oddziaływanie ponadlokalne, ponieważ korzyści z podniesienia atrakcyjności turystycznej gmin (co przełoży się z kolei na wzrost gospodarczy i - w konsekwencji - poprawę jakości życia mieszkańców) odniosą co najmniej mieszkańcy gminy Zabierzów jak i gmin: Wielka Wieś, Liszki oraz Kraków. Realizacja projektu wpłynie ponadto pozytywnie na wyrównanie standardu  świadczenia usług publicznych (w zakresie kultury i turystyki) na terenie MOF.</t>
    </r>
  </si>
  <si>
    <t>W ramach projektu planowana jest termomodernizacja budynków użyteczności publicznej na terenie gminy Skawina (takich jak placówki oświatowe, domy ludowe, remizy OSP, budynki administracyjne Urzędu, budynki klubów sportowych, Centra Aktywności Kulturalnej).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</si>
  <si>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Świątniki Górne.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</si>
  <si>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Wielka Wieś.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</si>
  <si>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Zielonki.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</si>
  <si>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Zielonki (budynki zabytkowe i/lub komunalne, socjalne, chronione).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</si>
  <si>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Wielka Wieś (budynki zabytkowe i/lub komunalne, socjalne, chronione).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</si>
  <si>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Wieliczka (budynki zabytkowe i/lub komunalne, socjalne, chronione).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</si>
  <si>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Wieliczka.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</si>
  <si>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Świątniki Górne (budynki zabytkowe i/lub komunalne, socjalne, chronione).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</si>
  <si>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Skawina (budynki zabytkowe i/lub komunalne, socjalne, chronione). Realizacja projektu zgodnie z audytami energetycznymi oraz kryteriami i warunkami dotyczącymi zakazu zmian w uchwałach antysmogowych i zgodności POP z art. 23 dyrektywą 2008/50/WE.</t>
  </si>
  <si>
    <t>W ramach projektu planowana jest termomodernizacja budynku użyteczności publicznej na terenie gminy Michałowice (budynki zabytkowe i/lub komunalne, socjalne, chronione). Realizacja projektu zgodnie z audytami energetycznymi oraz kryteriami i warunkami dotyczącymi zakazu zmian w uchwałach antysmogowych i zgodności POP z art. 23 dyrektywą 2008/50/WE.
Projekt uzupełniający do projektu realizowanego w ramach Działania 2.18.</t>
  </si>
  <si>
    <t>W ramach projektu planowana jest termomodernizacja budynku użyteczności publicznej na terenie gminy Michałowice. Realizacja projektu zgodnie z audytami energetycznymi oraz kryteriami i warunkami dotyczącymi zakazu zmian w uchwałach antysmogowych i zgodności POP z art. 23 dyrektywą 2008/50/WE.</t>
  </si>
  <si>
    <t>W ramach projektu planowana jest termomodernizacja budynku użyteczności publicznej na terenie gminy Igołomia-Wawrzeńczyce. Realizacja projektu zgodnie z audytem energetycznym oraz kryteriami i warunkami dotyczącymi zakazu zmian w uchwałach antysmogowych i zgodności POP z art. 23 dyrektywą 2008/50/WE.</t>
  </si>
  <si>
    <t>W ramach projektu planowana jest modernizacja energetyczna zabytkowego, dwukondygnacyjnego dworku z XIX w. Obiekt znajduje się w Gminnej Ewidencji Zabytków pod nr 26. Realizacja projektu zgodnie z audytem energetycznym oraz kryteriami i warunkami dotyczącymi zakazu zmian w uchwałach antysmogowych i zgodności POP z art. 23 dyrektywą 2008/50/WE.</t>
  </si>
  <si>
    <t>W ramach projektu planowana jest termomodernizacja budynku użyteczności publicznej na terenie gminy Biskupice (budynki zabytkowe i/lub komunalne, socjalne, chronione). Realizacja projektu zgodnie z audytami energetycznymi oraz kryteriami i warunkami dotyczącymi zakazu zmian w uchwałach antysmogowych i zgodności POP z art. 23 dyrektywą 2008/50/WE.</t>
  </si>
  <si>
    <t>W ramach projektu planowana jest termomodernizacja budynków użyteczności publicznej na terenie gminy Biskupice. Realizacja projektu zgodnie z audytami energetycznymi oraz kryteriami i warunkami dotyczącymi zakazu zmian w uchwałach antysmogowych i zgodności POP z art. 23 dyrektywą 2008/50/WE.</t>
  </si>
  <si>
    <t>Rozwój energii odnawialnej poprzez instalację magazynów energii na terenie gminy Mogilany</t>
  </si>
  <si>
    <t>Budowa OZE na zespołach szkolnych w Gminie Niepołomice</t>
  </si>
  <si>
    <t>Projekt obejmuje realizację pomp ciepła (gruntowych i powietrznych) oraz/lub farm fotowoltaicznych na terenie zespołów szkolnych na terenie Gminy Niepołomice.</t>
  </si>
  <si>
    <t>Montaż magazynów energii na terenie gminy Skawina</t>
  </si>
  <si>
    <t>Projekt obejmuje przedsięwzięcia z zakresu magazynowania energii z OZE wraz z niezbędnymi działaniami przygotowawczymi i powykonawczymi (ekspertyzy, audyty).</t>
  </si>
  <si>
    <t>Montaż magazynów energii na terenie gminy Wielka Wieś</t>
  </si>
  <si>
    <t>Projekt obejmuje budowę magazynów energii w budynkach na terenie gminy Wielka Wieś - przedsięwzięcia z zakresu magazynowania energii z OZE wraz z niezbędnymi działaniami przygotowawczymi i powykonawczymi (ekspertyzy, audyty).</t>
  </si>
  <si>
    <t>Budowa magazynów energii na nieruchomościach komunalnych oraz nieruchomościach prywatnych na terenie  gminy Zielonki - przedsięwzięcie z zakresu magazynowania energii z OZE wraz z niezbędnymi działaniami przygotowawczymi i powykonawczymi (ekspertyzy, audyty).</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</si>
  <si>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Niepołomice, jak i gmin Biskupice, Wieliczka, Igołomia-Wawrzeńczyce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powstanie ok. 20 nowych zbiorników retencyjnych o sumarycznej pojemności ok. 41 700 m3, w tym w gminie Niepołomice 3 zbiorniki.</t>
  </si>
  <si>
    <t>Rozwój błękitno-zielonej infrastruktury na Błoniach w Niepołomicach</t>
  </si>
  <si>
    <t>Projekt zakłada budowę systemów gospodarowania wodami opadowymi/roztopowymi na terenie Błoń Niepołomickich (w tym np. zbiorników retencyjnych w postaci obsadzonych oczyszczającą zielenią ogrodów deszczowych czy nasadzeń).</t>
  </si>
  <si>
    <t>Dofinansowanie zakupu zbiornika na wody opadowo-roztopowe dla mieszkańców oraz właścicieli budynków użyteczności publicznej, zlokalizowanych na terenie gminy Wieliczka.</t>
  </si>
  <si>
    <r>
      <t xml:space="preserve">Przedsięwzięcie wpływa na osiągnięcie określonego w Strategii ZIT celu strategicznego </t>
    </r>
    <r>
      <rPr>
        <i/>
        <sz val="10"/>
        <color rgb="FF000000"/>
        <rFont val="Calibri"/>
        <family val="2"/>
        <charset val="238"/>
      </rPr>
      <t>2. Metropolia Krakowska przyjazna środowisku, zorientowana na neutralność klimatyczną</t>
    </r>
    <r>
      <rPr>
        <sz val="10"/>
        <color rgb="FF000000"/>
        <rFont val="Calibri"/>
        <family val="2"/>
        <charset val="238"/>
      </rPr>
      <t xml:space="preserve">, zapewniająca wysoką jakość życia; celu szczegółowego </t>
    </r>
    <r>
      <rPr>
        <i/>
        <sz val="10"/>
        <color rgb="FF000000"/>
        <rFont val="Calibri"/>
        <family val="2"/>
        <charset val="238"/>
      </rPr>
      <t>2.1 Sprawny system gospodarowania przestrzenią, uwzględniający dążenie do neutralności klimatycznej</t>
    </r>
    <r>
      <rPr>
        <sz val="10"/>
        <color rgb="FF000000"/>
        <rFont val="Calibri"/>
        <family val="2"/>
        <charset val="238"/>
      </rPr>
      <t>. Przedsięwzięcie realizuje wskazane cele rozwojowe Strategii ZIT, ponieważ niweluje problem białych plam w dostępie do podstawowej infrastruktury technicznej, do jakiej zaliczyć należy infrastrukturę wodno-kanalizacyjną. Przedsięwzięcie jest zintegrowane wewnętrznie, ponieważ tożsame projekty będą realizowane w kilku gminach Metropolii Krakowskiej a korzyści środowiskowe w postaci poprawy stanu i ilości zasobów wodnych odniosą nie tylko mieszkańcy gminy, ale i całego obszaru MK. Na terenie całej Metropolii Krakowskiej gospodarka wodno-ściekowa w aglomeracjach 10-15 tys. RLM została w pełni uporządkowana, zgodnie z krajowymi i unijnymi wymogami prawnymi.</t>
    </r>
  </si>
  <si>
    <t>Projekt zakłada budowę ciągów pieszo- rowerowych i ścieżek rowerowych prowadzących do przystanków komunikacji zbiorowej na terenie gminy Skawina. Projekt będzie wynikał z Planu Zrównoważonej Mobilności Metropolii Krakowskiej.</t>
  </si>
  <si>
    <t>Projekt obejmuje budowę ścieżki rowerowej  przy ul. Panciawa w miejscowości Rzeszotary. Projekt będzie wynikał z Planu Zrównoważonej Mobilności Metropolii Krakowskiej.</t>
  </si>
  <si>
    <r>
      <t xml:space="preserve">Projekt realizuje typ operacji A. w ramach Działania </t>
    </r>
    <r>
      <rPr>
        <sz val="10"/>
        <color rgb="FF000000"/>
        <rFont val="Calibri"/>
        <family val="2"/>
        <charset val="238"/>
        <scheme val="minor"/>
      </rPr>
      <t>2.19</t>
    </r>
    <r>
      <rPr>
        <sz val="10"/>
        <color rgb="FF000000"/>
        <rFont val="Calibri"/>
        <family val="2"/>
        <scheme val="minor"/>
      </rPr>
      <t xml:space="preserve">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t>
    </r>
  </si>
  <si>
    <t>Budowa magazynu energii</t>
  </si>
  <si>
    <t>Projekt realizuje typ operacji D w ramach Działania 6.29 FEM tj. edukacja włączająca w ośrodkach wychowania przedszkolnego.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t>
  </si>
  <si>
    <t>Projekt realizuje typ operacji C w ramach Działania 6.29 FEM tj. dwujęzyczny maluch. Projekt spełnia warunki programu w zakresie wspierania edukacji od poziomu przedszkolnego, w tym realizacji programów dwujęzyczności w zakresie języka angielskiego.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t>
  </si>
  <si>
    <t>Projekt realizuje typ operacji A w ramach Działania 6.29 FEM tj. podnoszenie jakości edukacji przedszkolnej.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t>
  </si>
  <si>
    <t>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t>
  </si>
  <si>
    <t>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t>
  </si>
  <si>
    <t xml:space="preserve">Projekt realizuje typ operacji A w ramach Działania 6.31 FEM tj. rozwój kształcenia zawodowego w branżach kluczowych z punktu widzenia zapotrzebowania regionalnego rynku pracy.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</si>
  <si>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poprawy jakości kształcenia na terenie Metropolii Krakowskiej. Objęcie dzieci instytucjonalnym wychowaniem przedszkolnym ułatwi ponadto ich opiekunom łączenie życia zawodowego z życiem prywatnym.
Problem i jego rozwiązanie mają wymiar i oddziaływanie ponadlokalne, ponieważ korzyści z podniesienia jakości miejsc przedszkolnych odniosą co najmniej mieszkańcy gminy Igołomia-Wawrzeńczyce jak i gmin: Kocmyrzów-Luborzyca, Niepołomice oraz Kraków.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</si>
  <si>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wysokiej jakości opieki przedszkolnej, zwłaszcza na obszarach wiejskich, która wpływa na wyrównanie szans edukacyjnych dzieci na dalszych jej etapach.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poprawy jakości kształcenia na terenie Metropolii Krakowskiej. Objęcie dzieci instytucjonalnym wychowaniem przedszkolnym ułatwi ponadto ich opiekunom łączenie życia zawodowego z życiem prywatnym.
Problem i jego rozwiązanie mają wymiar i oddziaływanie ponadlokalne, ponieważ korzyści z podniesienia jakości miejsc przedszkolnych odniosą co najmniej mieszkańcy gminy Kocmyrzów-Luborzyca, jak i gmin Igołomia-Wawrzeńczyce, Michałowice oraz Kraków.</t>
    </r>
  </si>
  <si>
    <t>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</si>
  <si>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poprawy jakości kształcenia na terenie Metropolii Krakowskiej. Objęcie dzieci instytucjonalnym wychowaniem przedszkolnym ułatwi ponadto ich opiekunom łączenie życia zawodowego z życiem prywatnym.
Problem i jego rozwiązanie mają wymiar i oddziaływanie ponadlokalne, ponieważ korzyści z podniesienia jakości miejsc przedszkolnych odniosą co najmniej mieszkańcy gminy Liszki, jak i gmin Zabierzów, Czernichów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</si>
  <si>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poprawy jakości kształcenia na terenie Metropolii Krakowskiej. Objęcie dzieci instytucjonalnym wychowaniem przedszkolnym ułatwi ponadto ich opiekunom łączenie życia zawodowego z życiem prywatnym.
Problem i jego rozwiązanie mają wymiar i oddziaływanie ponadlokalne, ponieważ korzyści z podniesienia jakości miejsc przedszkolnych odniosą co najmniej mieszkańcy gminy Michałowice jak i gmin Zielonki, Kocmyrzów-Luborzyca oraz Kraków.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</si>
  <si>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poprawy jakości kształcenia na terenie Metropolii Krakowskiej.
Problem i jego rozwiązanie mają wymiar i oddziaływanie ponadlokalne, ponieważ korzyści z podniesienia dostępności i jakości miejsc przedszkolnych odniosą co najmniej mieszkańcy gminy Niepołomice, jak i gmin Biskupice, Wieliczka, Igołomia-Wawrzeńczyce oraz Kraków.</t>
    </r>
  </si>
  <si>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Konieczność zapewnienia dodatkowych miejsc wynika z rosnącej liczby ludności na terenach gmin ościennych Krakowa oraz prognoz demograficznych wskazujących na utrzymujący się wzrost liczby urodzeń na tym obszarze. 
Projekt jest powiązany z pozostałymi projektami w ramach przedsięwzięcia (wiązki projektów), ponieważ dzięki ich realizacji zrealizowany zostanie wspólny efekt w postaci zwiększenia dostępności miejsc w przedszkolach na terenie Metropolii Krakowskiej oraz poprawy jakości kształcenia. Objęcie dzieci instytucjonalnym wychowaniem przedszkolnym ułatwi ponadto ich opiekunom łączenie życia zawodowego z życiem prywatnym.
Problem i jego rozwiązanie mają wymiar i oddziaływanie ponadlokalne, ponieważ korzyści z podniesienia dostępności i jakości miejsc przedszkolnych odniosą co najmniej mieszkańcy gminy Niepołomice, jak i gmin Biskupice, Wieliczka, Igołomia-Wawrzeńczyce oraz Kraków.</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</si>
  <si>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zapewnienie dostępnej, wysokiej jakości opieki przedszkolnej, zwłaszcza na obszarach wiejskich, która wpływa na wyrównanie szans edukacyjnych dzieci na dalszych jej etapach.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poprawy jakości kształcenia na terenie Metropolii Krakowskiej.
Problem i jego rozwiązanie mają wymiar i oddziaływanie ponadlokalne, ponieważ korzyści z podniesienia dostępności i jakości miejsc przedszkolnych odniosą co najmniej mieszkańcy gminy Zabierzów jak i gmin: Wielka Wieś, Liszki oraz Kraków.</t>
    </r>
  </si>
  <si>
    <t>Podniesienie dostępności usług kierowanych do dzieci i młodzieży na terenie Gminy Miejskiej Kraków</t>
  </si>
  <si>
    <t>W sile wieku 3 - Rozwój usług wsparcia  dla osób niesamodzielnych ze względu na stan zdrowia lub wiek</t>
  </si>
  <si>
    <t>Wdrażanie na terenie Gminny Mogilany procesu deinstytucjonalizacji poprzez utworzenie Dziennego Domu Pobytu dla osób niesamodzielnych oraz rozwój oferty innych zdiagnozowanych usług społecznych</t>
  </si>
  <si>
    <t>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Projekt dotyczy także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t>
  </si>
  <si>
    <r>
      <t xml:space="preserve">Przedsięwzięcie wpływa na osiągnięcie określonego w Strategii ZIT celu strategicznego </t>
    </r>
    <r>
      <rPr>
        <i/>
        <sz val="10"/>
        <rFont val="Calibri"/>
        <family val="2"/>
        <charset val="238"/>
        <scheme val="minor"/>
      </rPr>
      <t>5. Metropolia Krakowska inspirująca, czerpiąca z różnorodności i lokalnych potencjałów, bazująca na sieciach współpracy</t>
    </r>
    <r>
      <rPr>
        <sz val="10"/>
        <rFont val="Calibri"/>
        <family val="2"/>
        <scheme val="minor"/>
      </rPr>
      <t xml:space="preserve">; celów szczegółowych </t>
    </r>
    <r>
      <rPr>
        <i/>
        <sz val="10"/>
        <rFont val="Calibri"/>
        <family val="2"/>
        <charset val="238"/>
        <scheme val="minor"/>
      </rPr>
      <t>5.1 Zintegrowana i atrakcyjna oferta czasu wolnego, odpowiadająca na potrzeby odbiorców</t>
    </r>
    <r>
      <rPr>
        <sz val="10"/>
        <rFont val="Calibri"/>
        <family val="2"/>
        <scheme val="minor"/>
      </rPr>
      <t xml:space="preserve"> oraz </t>
    </r>
    <r>
      <rPr>
        <i/>
        <sz val="10"/>
        <rFont val="Calibri"/>
        <family val="2"/>
        <charset val="238"/>
        <scheme val="minor"/>
      </rPr>
      <t>5.2 Wysoka jakość i dostępność wielofunkcyjnej infrastruktury czasu wolnego</t>
    </r>
    <r>
      <rPr>
        <sz val="10"/>
        <rFont val="Calibri"/>
        <family val="2"/>
        <scheme val="minor"/>
      </rPr>
      <t>. Przedsięwzięcie realizuje wskazane cele rozwojowe Strategii ZIT ponieważ zakłada realizację zadań mających na celu rozwój jakości i dostępności infrastruktury kultury i turystyki oraz ochronę materialnego dziedzictwa kulturowego obszaru. Przedsięwzięcie jest zintegrowane wewnętrznie, ponieważ tożsame projekty będą realizowane w 11 gminach, a korzyści z ich realizacji odniosą mieszkańcy całego obszaru Metropolii Krakowskiej i goście.</t>
    </r>
  </si>
  <si>
    <t>Celem projektu jest renowacja i adaptacja istniejącego budynku zabytkowego Dworu Badenich z przeznaczeniem na prowadzenie działalności kulturalnej i oświatowej (domu kultury, filia Biblioteki Kraków oraz pomieszczenia przeznaczone dla Stowarzyszenia Przyjaciół Wadowa) oraz zagospodarowanie przyległego do budynku zabytkowego parku. Realizacja projektu zgodnie z postanowieniami ustawy z dnia 23 lipca 2003 r. o ochronie zabytków i opiece nad zabytkami.</t>
  </si>
  <si>
    <t>Projekt obejmuje przebudowę, adaptację i wyposażenie obiektu kultury cele, podniesienia dostępności oferty kulturalnej na terenie gminy Mogilany. W obiekcie powstanie autorska, nowatorska i interaktywna wystawa poświęcona folklorowi regionu i życiu podkrakowskiej wsi, w oparciu m.in. o dorobek Zespołu Regionalnego "Mogilanie" i zgromadzone przez lata dokumenty, artefakty oraz materialne i niematerialne świadectwa kultury. Część ekspozycji będzie miała charakter mobilny i będzie mogła być prezentowana w innych gminach Metropolii i na tematycznych wydarzeniach lokalnych. Zaadaptowana przestrzeń będzie umożliwiała m.in spotkania tematyczne, warsztaty, lekcje folkloru - baza dla formalnej i nieformalnej edukacji regionalnej o charakterze ponadlokalnym.</t>
  </si>
  <si>
    <t>7.2 ZIT - Wsparcie oddolnych inicjatyw na obszarach miejskich</t>
  </si>
  <si>
    <t>Przebudowa, rozbudowa i remont budynku Centrum Kultury w Światnikach Górnych</t>
  </si>
  <si>
    <t>Utworzenie leśnego szlaku turystycznego w miejscowości Olszowice</t>
  </si>
  <si>
    <t>Utworzenie leśnego szlaku turystycznego w miejscowości Olszowice ok 2 km.</t>
  </si>
  <si>
    <t xml:space="preserve">Przebudowa oraz remont pomieszczeń budynku wraz z adaptacja dla Centrum Kultury. Rozbudowa poprzez wykonanie zewnętrznych schodów oraz windy. </t>
  </si>
  <si>
    <t>Adaptacja budynku na potrzeby centrum kultury w dzielnicy Wesoła wraz zagospodarowaniem przestrzeni</t>
  </si>
  <si>
    <t>2024-2027</t>
  </si>
  <si>
    <t>Projekt dotyczy realizacji usług w zakresie wsparcia rodziny. W ramach projektu planuje się kompleksowe, specjalistyczne poradnictwo dla rodzin, usługi ukierunkowane na wzmocnienie kompetencji opiekuńczo-wychowawczych opiekunów i integrację rodzin. W ramach projektu planuje się tworzenie nowych miejsc opieki i wychowania. Wsparcie dla rodziny i pieczy zastępczej odbywać się będzie zgodnie z ustawą z dnia 9 czerwca 2011 r. o wspieraniu rodziny i systemie pieczy zastępczej oraz uwzględniać będzie zasady deinstytucjonalizacji.  Zakres projektu zostanie dostosowany do wyników dedykowanej analizy potrzeb. Planuje się także realizację działań w zakresie cross-financingu (w zależności od zidentyfikowanych potrzeb).</t>
  </si>
  <si>
    <t>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t>
  </si>
  <si>
    <t>Projekt dotyczy realizacji usług w zakresie wsparcia rodziny i pieczy zastępczej oraz/lub kompleksowego wsparcia osób usamodzielnianych i opuszczających pieczę zastępczą. W ramach projektu planuje się kompleksowe, specjalistyczne poradnictwo dla rodzin, usługi ukierunkowane na wzmocnienie kompetencji opiekuńczo-wychowawczych opiekunów i integracje rodzin. W ramach projektu planuje się tworzenie nowych miejsc opieki i wychowania. Wsparcie dla rodziny i pieczy zastępczej odbywać się będzie zgodnie z ustawą z dnia 9 czerwca 2011 r. o wspieraniu rodziny i systemie pieczy zastępczej oraz uwzględniać będzie zasady deinstytucjonalizacji.  Zakres projektu zostanie dostosowany do wyników dedykowanej analizy potrzeb. Planuje się także realizację działań w zakresie cross-financingu (w zależności od zidentyfikowanych potrzeb).</t>
  </si>
  <si>
    <t>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t>
  </si>
  <si>
    <t>Realizacja projektu przyczyni się do poszerzenia oferty Gminy Miejskiej Kraków w zakresie wsparcia pieczy zastępczej. Grupę docelową stanowią pracownicy rodzinnych domów dziecka, rodziny zastępcze, dzieci w nich przebywające oraz kadra realizująca zadania w obszarze systemu pieczy zastępczej z terenu gminy. Działania w projekcie obejmują: poradnictwo specjalistyczne; wsparcie dla rodzin zastępczych i rodzinnych domów dziecka oraz dzieci w nich przebywających; podnoszenie jakości świadczonych usług w pieczy zastępczej poprzez podnoszenie kompetencji zawodowych i  superwizji dla osób realizujących zadania w zakresie pieczy zastępczej, w tym: m.in. poradnictwo i terapia szkolenia i superwizje, zaangażowanie/sfinasowanie specjalistów, prowadzenie specjalistycznego wsparcia dla grupy docelowej. Planuje się także realizację działań w zakresie cross-financingu (w zależności od zidentyfikowanych potrzeb).</t>
  </si>
  <si>
    <t>Realizacja projektu przyczyni się do poszerzenia oferty Gminy Miejskiej Kraków w zakresie wsparcia usamodzielniających się wychowanków opuszczających piecze zastępczą. Grupę docelową stanowią usamodzielniający sięwychowankowie pieczy zastępczej z terenu gminy. Działania w projekcie obejmują wynajęcie, dostosowanie i wyposażenie lokalu, zaangażowanie specjalistów w tym m.in. opiekunów usamodzielnienia i innych celem skoordynowania oraz podniesienia jakości i skuteczności usług nakierowanych na realizacje Indywidualnego Programu Usamodzielnienia. Planuje się także realizację działań w zakresie cross-financingu (w zależności od zidentyfikowanych potrzeb).</t>
  </si>
  <si>
    <t>Realizacja projektu przyczyni się do zwiększenia dostępu dzieci i młodzieży mieszkającej w obszarze Gminy Miejskiej Kraków do specjalistycznego wsparcia w formie opieki dziennej. Grupę docelową stanowią dzieci i młodzież przeżywające trudności rozwojowe i sprawiające problemy wychowawcze. Działania w projekcie obejmują uruchomienie wsparcia, zgodnie z ustawą o wspieraniu rodziny i systemie pieczy zastępczej z dn. 9.06.2011 r . w obszarze wspierania rodziny, w zakresie pomocy w opiece i wychowaniu dzieci z rodzin przeżywających trudności w wypełnianiu funkcji opiekuńczo–wychowawczych oraz prowadzenie specjalistycznego wsparcia dla grupy docelowej, w tym m.in. zajęcia socjoterapeutyczne, terapeutyczne, korekcyjne, kompensacyjne, logopedyczne; terapię pedagogiczną, psychologiczną. Planuje się także realizację działań w zakresie cross-financingu (w zależności od zidentyfikowanych potrzeb).</t>
  </si>
  <si>
    <t>Realizacja projektu przyczyni się do rozwoju usług społecznych w Gminie Miejskiej Kraków, poprzez wydłużenie okresu przebywania osób niesamodzielnych w środowisku lokalnym, dzięki uruchomieniu specjalistycznego wsparcia adekwatnego do stanu zdrowia, wieku i potrzeb osób niesamodzielnych oraz wzmocnieniu kompetencji i kondycji psychofizycznej ich opiekunów formalnych. Grupę docelową stanowią niesamodzielni mieszkańcy gminy, którzy ze względu na podeszły wiek, stan zdrowia lub niepełnosprawność wymagają opieki lub wsparcia w związku z niemożnością samodzielnego wykonywania co najmniej jednej z podstawowych czynności dnia codziennego, a ich opiekunowie formalni potrzebujący odciążenia w opiece lub/i wzmocnienia kompetencji opiekuńczych. Planuje się także realizację działań w zakresie cross-financingu (w zależności od zidentyfikowanych potrzeb).</t>
  </si>
  <si>
    <t>W ramach projektu planowane jest prowadzenie Placówki zapewniającej dzienną opiekę osób niesamodzielnych, będącej unikatowym ośrodkiem, specjalizującym się w opiece nad osobami starszymi, z chorobami neurodegeneracyjnymi (m.in.  z chorobą Alzheimera,  zespołami otępiennymi innego rodzaju, po udarach mózgu), które cierpią na dysfunkcje ruchowe. Wdraża się w niej nowatorskie metody terapii z wykorzystaniem najnowszych rozwiązań, w tym. m.in.  terapię Snoezelen. Oferowane formy wsparcia pozwalają na zwiększenie skuteczności i jakości sprawowanej opieki przez opiekunów rodzinnych i zapewniają podopiecznemu możliwie najdłuższe przebywanie w swoim środowisku domowym, zapobiegając i niwelując ryzyko wykluczenia społecznego.
W ramach Placówki planuje się:
1) Usługi opiekuńczo- pielęgnacyjne.
2) Usługi terapeutyczne.
3) Usługi wspomagające.
Planuje się także realizację działań w zakresie cross-financingu (w zależności od zidentyfikowanych potrzeb).</t>
  </si>
  <si>
    <t>Przedmiotem projektu będzie poszerzenie oferty istniejącej placówki "Przystań". Projekt  dotyczy realizacji usług w zakresie wsparcia rodziny i pieczy zastępczej oraz/lub kompleksowego wsparcia osób usamodzielnianych i opuszczających pieczę zastępczą. W ramach projektu planuje się kompleksowe, specjalistyczne poradnictwo dla rodzin, usługi ukierunkowane na wzmocnienie kompetencji opiekuńczo-wychowawczych opiekunów i integracje rodzin. W ramach projektu planuje się tworzenie nowych miejsc opieki i wychowania. Wsparcie dla rodziny i pieczy zastępczej odbywać się będzie zgodnie z ustawą z dnia 9 czerwca 2011 r. o wspieraniu rodziny i systemie pieczy zastępczej oraz uwzględniać będzie zasady deinstytucjonalizacji.  Zakres projektu zostanie dostosowany do wyników dedykowanej analizy potrzeb. Planuje się także realizację działań w zakresie cross-financingu (w zależności od zidentyfikowanych potrzeb).</t>
  </si>
  <si>
    <t>Projekt obejmuje rozwój istniejącej placówki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t>
  </si>
  <si>
    <t>Projekt obejmuje realizację usług społecznych w ramach interwencji kryzysowej dla osób pozostających w kryzysach róznego rodzaju. Planowane jest utworzenie ośrodka wsparcia dla osób zagrożonych oraz pozostających w róznego rodzaju kryzysach oraz monitoring sytuacji osób w kryzysie, w tym podejmowanie działań pomocowych skierowanych do tych osób. Planuje się także realizację działań w zakresie cross-financingu (w zależności od zidentyfikowanych potrzeb).</t>
  </si>
  <si>
    <t>Projekt  dotyczy realizacji usług w zakresie wsparcia rodziny i pieczy zastępczej oraz/lub kompleksowego wsparcia osób usamodzielnianych i opuszczających pieczę zastępczą. W ramach projektu planuje się kompleksowe, specjalistyczne poradnictwo dla rodzin, usługi ukierunkowane na wzmocnienie kompetencji opiekuńczo-wychowawczych opiekunów i integracje rodzin. W ramach projektu planuje się tworzenie nowych miejsc opieki i wychowania. Wsparcie dla rodziny i pieczy zastępczej odbywać się będzie zgodnie z ustawą z dnia 9 czerwca 2011 r. o wspieraniu rodziny i systemie pieczy zastępczej oraz uwzględniać będzie zasady deinstytucjonalizacji.  Zakres projektu zostanie dostosowany do wyników dedykowanej analizy potrzeb. Planuje się także realizację działań w zakresie cross-financingu (w zależności od zidentyfikowanych potrzeb).</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</si>
  <si>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tworzenie wysokiej jakości usług społecznych, zogniskowanych wokół działań mających przygotować samorządy na zmiany demograficzne i społeczne. 
Realizacja projektu wynika z części kierunkowej Strategii, tj. celu szczegółowego </t>
    </r>
    <r>
      <rPr>
        <i/>
        <sz val="10"/>
        <color theme="1"/>
        <rFont val="Calibri"/>
        <family val="2"/>
        <charset val="238"/>
      </rPr>
      <t>7.1 Dostępne i wysokiej jakości usługi społeczne oraz skoordynowana i aktywna współpraca w obszarze ochrony zdrowia.</t>
    </r>
    <r>
      <rPr>
        <sz val="10"/>
        <color theme="1"/>
        <rFont val="Calibri"/>
        <family val="2"/>
        <charset val="238"/>
      </rPr>
      <t xml:space="preserve"> 
Projekt jest powiązany z pozostałymi projektami w ramach przedsięwzięcia (wiązki projektów), ponieważ dzięki ich realizacji zrealizowany zostanie wspólny efekt w postaci podniesienia jakości i dostępności usług społecznych różnego typu na terenie Metropolii Krakowskiej. Projekty przyczynią się do podjęcia działań w kierunku organizacji systemu dobrej jakości, trwałych i przystępnych cenowo usług opieki rodzinnej czy środowiskowej. Równolegle rozwijane będą także usługi społeczne w społeczności lokalnej adresowane do osób potrzebujących wsparcia w codziennym funkcjonowaniu oraz ich opiekunów, rodzin przeżywających trudności, osób z niepełnosprawnościami.
Problem i jego rozwiązanie mają wymiar i oddziaływanie ponadlokalne, ponieważ projekt przyczyni się do stworzenia sieci miejsc świadczących usługi społeczne oraz podniesienia ich jakości i dostępności.</t>
    </r>
  </si>
  <si>
    <r>
      <t xml:space="preserve">Projekt jest zintegrowany,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tworzenie wysokiej jakości usług społecznych i zdrowotnych, odpowiadających na wyzwania związane z kondycją psychiczną społeczeństwa.
Realizacja projektu wynika z części kierunkowej Strategii, tj. celu szczegółowego </t>
    </r>
    <r>
      <rPr>
        <i/>
        <sz val="10"/>
        <color theme="1"/>
        <rFont val="Calibri"/>
        <family val="2"/>
        <charset val="238"/>
      </rPr>
      <t xml:space="preserve">7.1 Dostępne i wysokiej jakości usługi społeczne oraz skoordynowana i aktywna współpraca w obszarze ochrony zdrowia. </t>
    </r>
    <r>
      <rPr>
        <sz val="10"/>
        <color theme="1"/>
        <rFont val="Calibri"/>
        <family val="2"/>
        <charset val="238"/>
      </rPr>
      <t xml:space="preserve">
Projekt jest powiązany z projektami w ramach przedsięwzięcia (wiązki projektów) pn. Podnoszenie dostępności i jakości usług społecznych na terenie Metropolii Krakowskiej, ponieważ dzięki ich realizacji zrealizowany zostanie wspólny efekt w postaci podniesienia jakości i dostępności usług psychiatrii środowiskowej na terenie Metropolii Krakowskiej. Projekt przyczyni się do rozwinięcia usług w zakresie psychiatrii środowiskowej, które umożliwią skorzystanie z opieki psychiatrycznej osobom mającym szczególne trudności w dostępie do nich.
Problem i jego rozwiązanie mają wymiar i oddziaływanie ponadlokalne, ponieważ projekt przyczyni się do stworzenia sieci miejsc świadczących usługi psychiatrycznych oraz podniesienia ich jakości i dostępności.</t>
    </r>
  </si>
  <si>
    <t>Podnoszenie jakości edukacji przedszkolnej oraz tworzenie miejsc przedszkolnych na terenie Gminy Mogilany</t>
  </si>
  <si>
    <t xml:space="preserve">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t>
  </si>
  <si>
    <t>Modernizacja przystanków autobusowych zgodnie ze standardami SMK</t>
  </si>
  <si>
    <t>Projekt obejmuje m.in. modernizację przystanków autobusowych na terenie Gminy, wykonanie bezpiecznych dojść do przystanków (np. CPR/chodnik/utwardzone pobocze), wykonanie bezpiecznych przejść dla pieszych, wykonanie oświetlenia. Projekt zachowa zgodność z Planem Zrównoważonej Mobilności Metropolii Krakowskiej.</t>
  </si>
  <si>
    <t>Rozwój różnych form małej retencji na terenie gminy Biskupice - projekt kierowany do mieszkańców wg uzgodnionego standardu metropolitalnego.</t>
  </si>
  <si>
    <t>Zakres projektu: 
a) budowa parkingów P&amp;R przy przystankach kolejowych na linii kolejowej 94 i 97 tj. 
- Budowa węzła przesiadkowego Skawina Zachodnia, w zakres którego wchodzi parking P&amp;R na 98 samochodów, w tym 6 stanowisk dla niepełnosprawnych, zatokę Kiss&amp;Ride, droga dojazdowa do węzła, ciągi pieszo - rowerowe, zatoki autobusowe, 2 zadaszone wiaty rowerowe na 50 rowerów. 
- P&amp;R Radziszów Centrum, w zakres którego wchodzi parking na 38 samochodów w tym 3 dla os. niepełnosprawnych, B&amp;R na 20 rowerów - 
- P&amp;R Jaśkowice, parking na 20 samochodów w tym 2 dla os. niepełnosprawnych, B&amp;R na 26 rowerów, droga dojazdowa do P&amp;R
- P&amp;R Rzozów w zakres którego wchodzi parking na 9 samochodów w tym 1 dla os. niepełnosprawnych, B&amp;R na 20 rowerów 
b) Budowa ciągów pieszo-rowerowych i ścieżek rowerowych prowadzących do przystanków komunikacji zbiorowej  
- Ścieżka pieszo-rowerowa ul. Brzegi Radziszów łącząca istniejące CPR z Przystankiem kolejowym i P&amp;R  Radziszów Centrum, 79m, szerokość 3 m. w technologii RCC
- CPR Rzozów,  ścieżka pieszo - rowerowa prowadząca do przystanku kolejowego Rzozów</t>
  </si>
  <si>
    <t>Modernizacja i renowacja zabytkowego budynku Wielickiego Centrum Kultury</t>
  </si>
  <si>
    <t>Celem projektu jest modernizacja i renowacja zabytkowego budynku Wielickiego Centrum Kultury  usytuowanego na Rynku Górnym w Wieliczce, prowadzącego działalność społeczno-kulturalną. W wyniku realizacji projektu wzrośnie jakość i dostępność oferty w obszarze kultury. Działania realizowane w projekcie przyczynią się do poprawy jakości funkcjonowania infrastruktury kultury m.in. poprzez podnoszenie standardów infrastruktury.</t>
  </si>
  <si>
    <t>Budowa sali widowiskowej z zapleczem socjalnym w Baranówce</t>
  </si>
  <si>
    <t xml:space="preserve">Projekt obejmuje budowę sali widowiskowej z zapleczem socjalnym w miejscowości Baranówka, na terenie gminy Kocmyrzów-Luborzyca. Realizacja projektu podyktowana jest obecnymi ograniczeniami lokalowymi oraz potrzebą stworzenia miejsca realizacji m.in. imprez kulturalnych i okolicznościowych na szeroką skalę. Rozwój infrastruktury kultury pozwoli na wzmocnienie oferty kulturalnej oraz zapewnienie warunków w zakresie dostępności. W skali roku przynajmniej 80% czasu lub przestrzeni tej infrastruktury będzie wykorzystywane do celów związanych z kulturą. Planowana sala widowiskowa wykorzystywana będzie do organizacji różnorodnych wydarzeń, takich jak koncerty, spektakle teatralne, przedstawienia taneczne czy festiwale. To z pewnością przyciągnie mieszkańców gminy, jak i odwiedzających, co przyczyni się do ożywienia życia kulturalnego i promocji lokalnej sceny artystycznej oraz rozwoju turystyki kulturalnej. Dodatkowo, nowa sala widowiskowa będzie służyć jako miejsce spotkań dla lokalnych organizacji społecznych, czy jako przestrzeń dla lokalnych przedsiębiorców do organizowania targów czy konferencji. Zwiększy to jej funkcjonalność i wykorzystanie, wpływając pozytywnie na rozwój lokalnej społeczności. </t>
  </si>
  <si>
    <t>Projekt obejmuje autobusów zeroemisyjnych wraz z infrastrukturą towarzyszącą w postaci stacjonarnej stacji ładowania pojazdów elektrycznych typu pantograf wraz z ładowarkami stacjonarnymi oraz zakup elektronicznych tablic informacji pasażerskiej zamontowanych w mieście i gminie Wieliczka. Projekt będzie wynikał z Planu Zrównoważonej Mobilności Metropolii Krakowskiej.</t>
  </si>
  <si>
    <t>„POKONAĆ OGRANICZENIA” – rozwój usług społecznych skierowanych do osób zależnych, niepełnosprawnych i ich opiekunów</t>
  </si>
  <si>
    <t>Projekt zakłada rozwój opieki wytchnieniowej dla osób opiekujących się osobami zależnymi, rozwój usługi Asystenta Osobistego Osoby Niepełnosprawnej oraz zapewnienie wsparcia osobom z niepełnosprawnościami poprzez udostępnienie mieszkań chronionych dla osób z terenu Gminy Wieliczka.
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Ponadto projekt zakłada również tworzenie miejsc w nowo tworzonych lub istniejących mieszkaniach wspomaganych lub treningowych oraz innych mieszkaniach, w których oferowane są usługi społeczne oraz wsparcie osób je zamieszkujących (mieszkania z usługami/ze wsparciem). W ww. mieszkaniach zapewnione zostaną: usługi wspierające pobyt osoby w mieszkaniu, w tym usługi opiekuńcze, usługi asystenckie oraz usługi wspierające aktywność osoby w mieszkaniu, w tym trening samodzielności, praca socjalna, poradnictwo specjalistyczne, integracja osoby ze społecznością lokalną. Wsparcie w projektach realizowane będzie z uwzględnieniem co najmniej minimalnych wymagań świadczenia usług społecznych w społecznościach lokalnych określonych w Wytycznych w zakresie mieszkań wspomaganych. Możliwe będzie także szkolenie i doskonalenie kadr na potrzeby świadczenia usług w społeczności lokalnej (nie będzie ono jednak tożsame ze wsparciem realizowanym w ramach programów krajowych). Zakres projektu zostanie dostosowany do wyników dedykowanej analizy potrzeb. Planuje się także realizację działań w zakresie cross-financingu (w zależności od zidentyfikowanych potrzeb).</t>
  </si>
  <si>
    <t>Budowa zbiorników retencyjnych, które posłużą do magazynowia wód opadowych w trakcie deszczów nawalnych, wraz z niezbędnymi do ich działania instalacjami.</t>
  </si>
  <si>
    <t>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Projekt dotyczy aglomeracji pomiędzy 2-10 tys. RLM. Projekt ma charakter warunkowy - może otrzymać wsparcie pod warunkiem, że potrzeby aglomeracji 10-15 tys. RLM z terenu regionu zostały zaspokojone.</t>
  </si>
  <si>
    <t xml:space="preserve">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Projekt dotyczy aglomeracji pomiędzy 2-10 tys. RLM. Projekt ma charakter warunkowy - może otrzymać wsparcie pod warunkiem, że potrzeby aglomeracji 10-15 tys. RLM z terenu regionu zostały zaspokojone. </t>
  </si>
  <si>
    <t>Adaptacja poddasza budynku Domu Kultury w Sułowie na potrzeby kulturalne</t>
  </si>
  <si>
    <t>Projekt obejmuje adaptację nieużytkowego poddasza w budynku Domu Kultury w Sułowie, na potrzeby zaplecza kulturalno–administracyjnego dla Centrum Kultury Gminy Biskupice. W ramach projektu na poddaszu zostaną wykonane mniejsze sale, sanitariaty i pomieszczenia administracyjne, które będą służyły prowadzeniu zajęć oraz warsztatów kulturalnych dla mieszkańców.  W  skali roku przynajmniej 80% czasu lub przestrzeni tej infrastruktury będzie wykorzystywane do celów związanych z kulturą. Zaadoptowanie poddasza pozwoli na pełną realizację działalności związanej z organizacją zadań kulturalnych w budynku Domu Kultury w Sułowie. Elementem projektu jest zlecenie opracowania dokumentacji technicznej.</t>
  </si>
  <si>
    <t>Projekt skierowany jest do osób, które z powodu wieku, choroby lub innych przyczyn wymagają pomocy w codziennym funkcjonowaniu, świadczonych w środowisku zamieszkania, oraz ich opiekunów nieformalnych lub 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</si>
  <si>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problem z dostępnością wielofunkcyjnej infrastruktury, który ogranicza możliwości tworzenia atrakcyjnej oferty, dysproporcje w jakości infrastruktury oraz brak atrakcyjnej i spójnej oferty czasu wolnego.
Realizacja projektów wynika z części kierunkowej Strategii, tj. celów szczegółowych 5.1 Zintegrowana i atrakcyjna oferta czasu wolnego, odpowiadająca na potrzeby odbiorców oraz 5.2 Wysoka jakość i dostępność wielofunkcyjnej infrastruktury czasu wolnego.
Projekt jest powiązany z pozostałymi projektami w ramach przedsięwzięcia (wiązki projektów), ponieważ dzięki ich realizacji zrealizowany zostanie wspólny efekt w postaci podniesienia jakości i dostępności infrastruktury kulturalnej i turystycznej oraz zachowanie materialnego dziedzictwa kulturowego obszaru. Problem i jego rozwiązanie mają wymiar i oddziaływanie ponadlokalne, ponieważ korzyści z podniesienia atrakcyjności turystycznej gmin (co przełoży się z kolei na wzrost gospodarczy i - w konsekwencji - poprawę jakości życia mieszkańców) odniosą co najmniej mieszkańcy gminy Biskupice oraz gmin Wieliczka i Niepołomice. Realizacja projektu wpłynie ponadto pozytywnie na wyrównanie standardu  świadczenia usług publicznych (w zakresie kultury i turystyki) na terenie MOF.</t>
  </si>
  <si>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t>
    </r>
    <r>
      <rPr>
        <sz val="10"/>
        <color theme="1"/>
        <rFont val="Calibri"/>
        <family val="2"/>
        <charset val="238"/>
        <scheme val="minor"/>
      </rPr>
      <t xml:space="preserve">azano na problem z dostępnością wielofunkcyjnej infrastruktury, który ogranicza możliwości tworzenia atrakcyjnej oferty, dysproporcje w jakości infrastruktury oraz brak atrakcyjnej i spójnej oferty czasu wolnego.
Realizacja projektów wynika z części kierunkowej Strategii, tj. celów szczegółowych </t>
    </r>
    <r>
      <rPr>
        <i/>
        <sz val="10"/>
        <color theme="1"/>
        <rFont val="Calibri"/>
        <family val="2"/>
        <charset val="238"/>
        <scheme val="minor"/>
      </rPr>
      <t xml:space="preserve">5.1 Zintegrowana i atrakcyjna oferta czasu wolnego, odpowiadająca na potrzeby odbiorców </t>
    </r>
    <r>
      <rPr>
        <sz val="10"/>
        <color theme="1"/>
        <rFont val="Calibri"/>
        <family val="2"/>
        <charset val="238"/>
        <scheme val="minor"/>
      </rPr>
      <t>oraz</t>
    </r>
    <r>
      <rPr>
        <i/>
        <sz val="10"/>
        <color theme="1"/>
        <rFont val="Calibri"/>
        <family val="2"/>
        <charset val="238"/>
        <scheme val="minor"/>
      </rPr>
      <t xml:space="preserve"> 5.2 Wysoka jakość i dostępność wielofunkcyjnej infrastruktury czasu wolnego.</t>
    </r>
    <r>
      <rPr>
        <sz val="10"/>
        <color theme="1"/>
        <rFont val="Calibri"/>
        <family val="2"/>
        <charset val="238"/>
        <scheme val="minor"/>
      </rPr>
      <t xml:space="preserve">
Projekt jest powiązany z pozostałymi projektami w ramach przedsięwzięcia (wiązki projektów), ponieważ dzięki ich realizacji zrealizowany zostanie wspólny efekt w postaci podniesienia jakości i dostępności infrastruktury kulturalnej i turystycznej oraz zachowanie materialnego dziedzictwa kulturowego obszaru. Problem i jego rozwiązanie mają wymiar i oddziaływanie ponadlokalne, ponieważ korzyści z podniesienia atrakcyjności turystycznej gmin (co przełoży się z kolei na wzrost gospodarczy i - w konsekwencji - poprawę jakości życia mieszkańców) odniosą co najmniej mieszkańcy gminy Kocmyrzów-Luborzyca oraz gmin Igołomia-Wawrzeńczyce, Michałowice oraz Kraków. Realizacja projektu wpłynie ponadto pozytywnie na wyrównanie standardu  świadczenia usług publicznych (w zakresie kultury i turystyki) na terenie MOF.</t>
    </r>
  </si>
  <si>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t>
    </r>
    <r>
      <rPr>
        <sz val="10"/>
        <color theme="1"/>
        <rFont val="Calibri"/>
        <family val="2"/>
        <charset val="238"/>
        <scheme val="minor"/>
      </rPr>
      <t xml:space="preserve">azano na problem z dostępnością wielofunkcyjnej infrastruktury, który ogranicza możliwości tworzenia atrakcyjnej oferty, dysproporcje w jakości infrastruktury oraz brak atrakcyjnej i spójnej oferty czasu wolnego.
Realizacja projektów wynika z części kierunkowej Strategii, tj. celów szczegółowych </t>
    </r>
    <r>
      <rPr>
        <i/>
        <sz val="10"/>
        <color theme="1"/>
        <rFont val="Calibri"/>
        <family val="2"/>
        <charset val="238"/>
        <scheme val="minor"/>
      </rPr>
      <t xml:space="preserve">5.1 Zintegrowana i atrakcyjna oferta czasu wolnego, odpowiadająca na potrzeby odbiorców </t>
    </r>
    <r>
      <rPr>
        <sz val="10"/>
        <color theme="1"/>
        <rFont val="Calibri"/>
        <family val="2"/>
        <charset val="238"/>
        <scheme val="minor"/>
      </rPr>
      <t>oraz</t>
    </r>
    <r>
      <rPr>
        <i/>
        <sz val="10"/>
        <color theme="1"/>
        <rFont val="Calibri"/>
        <family val="2"/>
        <charset val="238"/>
        <scheme val="minor"/>
      </rPr>
      <t xml:space="preserve"> 5.2 Wysoka jakość i dostępność wielofunkcyjnej infrastruktury czasu wolnego.</t>
    </r>
    <r>
      <rPr>
        <sz val="10"/>
        <color theme="1"/>
        <rFont val="Calibri"/>
        <family val="2"/>
        <charset val="238"/>
        <scheme val="minor"/>
      </rPr>
      <t xml:space="preserve">
Projekt jest powiązany z pozostałymi projektami w ramach przedsięwzięcia (wiązki projektów), ponieważ dzięki ich realizacji zrealizowany zostanie wspólny efekt w postaci podniesienia jakości i dostępności infrastruktury kulturalnej i turystycznej oraz zachowanie materialnego dziedzictwa kulturowego obszaru. Problem i jego rozwiązanie mają wymiar i oddziaływanie ponadlokalne, ponieważ korzyści z podniesienia atrakcyjności turystycznej gmin (co przełoży się z kolei na wzrost gospodarczy i - w konsekwencji - poprawę jakości życia mieszkańców) odniosą co najmniej mieszkańcy gminy Wieliczka jak i gmin: Biskupice, Niepołomice oraz Kraków. Realizacja projektu wpłynie ponadto pozytywnie na wyrównanie standardu  świadczenia usług publicznych (w zakresie kultury i turystyki) na terenie MOF.</t>
    </r>
  </si>
  <si>
    <t>Rozwój instalacji pozwalających na zagospodarowanie wód opadowych i roztopowych (przydomowe zbiorniki wodne, mała retencja, wykorzystanie przydomowych szamb do magazynowania deszczówki) </t>
  </si>
  <si>
    <t>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t>
  </si>
  <si>
    <t>Montaż instalacji OZE wraz z magazynami energii w budynkach publicznych na terenie gminy Świątniki Górne</t>
  </si>
  <si>
    <t>Projekt obejmuje montaż instalacji OZE wraz z magazynami energii w budynkach publicznych na terenie gminy Świątniki Górne, wraz z niezbędnymi działaniami przygotowawczymi i powykonawczymi (ekspertyzy, audyty).</t>
  </si>
  <si>
    <t>Przebudowa torowiska tramwajowego w ul. Starowiślnej wraz z infrastrukturą towarzyszącą w Krakowie</t>
  </si>
  <si>
    <t>Miejskie Przedsiębiorstwo Komunikacyjne S. A. w Krakowie</t>
  </si>
  <si>
    <t>Modernizacja energetyczna obiektów BUP2</t>
  </si>
  <si>
    <t>Termomodernizacja budynków użyteczności publicznej na terenie gminy Zielonki</t>
  </si>
  <si>
    <t>Budowa instalacji odnawialnych źródeł energii na budynkach publicznych na terenie gminy Zielonki.</t>
  </si>
  <si>
    <t>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t>
  </si>
  <si>
    <r>
      <t xml:space="preserve">Projekt realizuje typ operacji A. w ramach Działania </t>
    </r>
    <r>
      <rPr>
        <sz val="10"/>
        <color rgb="FF000000"/>
        <rFont val="Calibri"/>
        <family val="2"/>
        <charset val="238"/>
        <scheme val="minor"/>
      </rPr>
      <t>2.19</t>
    </r>
    <r>
      <rPr>
        <sz val="10"/>
        <color rgb="FF000000"/>
        <rFont val="Calibri"/>
        <family val="2"/>
        <scheme val="minor"/>
      </rPr>
      <t xml:space="preserve">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zabytkowe wskazane w programie jako objęte dotacją.</t>
    </r>
  </si>
  <si>
    <t>Termomodernizacja komunalnych budynków mieszkalnych w Krakowie</t>
  </si>
  <si>
    <t>Termomodernizacja budynku MOPS w Krakowie</t>
  </si>
  <si>
    <t>W ramach projektu planowana jest termomodernizacja budynku MOPS na terenie miasta Kraków (budynek zabytkowy). Realizacja projektu zgodnie z audytami energetycznymi oraz kryteriami i warunkami dotyczącymi zakazu zmian w uchwałach antysmogowych i zgodności POP z art. 23 dyrektywą 2008/50/WE.</t>
  </si>
  <si>
    <t xml:space="preserve">Poprawa efektywności energetycznej - termomodernizacja budynków użyteczności publicznej i budynków komunalnych na terenie Gminy Świątniki Górne </t>
  </si>
  <si>
    <t>Termomodernizacja budynków użyteczności publicznej oraz budynków komunalnych na terenie Gminy Wieliczka - etap IV</t>
  </si>
  <si>
    <t>Budowa ciągu pieszo-rowerowego wzdłuż drogi wojewódzkiej nr 774, od granicy Gminy do Zalewu na Piaskach. Projekt będzie wynikał z Planu Zrównoważonej Mobilności Metropolii Krakowskiej.</t>
  </si>
  <si>
    <t>Odnowa parku dworskiego przy Dworze Czeczów w Krakowie</t>
  </si>
  <si>
    <t>Zakres inwestycji obejmuje odnowę zabytkowego parku, w tym m.in. zieleń, nawierzchnie,  oświetlenie,  elementy małej architektury, ogrodzenie. Realizacja projektu zgodnie z postanowieniami ustawy z dnia 23 lipca 2003 r. o ochronie zabytków i opiece nad zabytkami.</t>
  </si>
  <si>
    <t>Mała retencja na terenie gminy Wieliczka</t>
  </si>
  <si>
    <t>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t>
  </si>
  <si>
    <t>Poszerzenie działalności placówki wsparcia dziennego Miejsce Rodzinne w Zielonkach</t>
  </si>
  <si>
    <t>Poprawa efektywności energetycznej - modernizacja  budynków użyteczności publicznej i budynków komunalnych na terenie gminy Biskupice</t>
  </si>
  <si>
    <t>W ramach budowanej strefy planuje się m.in.: wieżę widokową, wiatę wraz ze stołami piknikowymi, strefę zabaw podwórkowych, budynek zaplecza socjalno-gospodarczego (zapewniającego dostęp do bieżącej wody oraz łazienki, w obiekcie zaplanowano pomieszczenia gospodarcze do przechowywania narzędzi i sprzętów do bieżącej pielęgnacji rozległego terenu zielonego i krzewów).</t>
  </si>
  <si>
    <t>Lista podstawowa/ rezerwowa</t>
  </si>
  <si>
    <t>Nazwa beneficjenta</t>
  </si>
  <si>
    <t>Edukacja włączająca w szkołach podstawowych Gminy Mogilany</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</si>
  <si>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wzmacnianie edukacji włączającej tj. kreowanie w ogólnodostępnych instytucjach oświatowych warunków kształcenia i oferty sprzyjających wyrównywaniu szans edukacyjnych dla wszystkich uczniów, odpowiadających na specjalne potrzeby i wyzwania związane ze stanem zdrowia czy też niepełnosprawnością.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rozwoju uczniów z uwzględnieniem ich specjalnych potrzeb, deficytów i uzdolnień.
Problem i jego rozwiązanie mają wymiar i oddziaływanie ponadlokalne, ponieważ korzyści z podniesienia jakości edukacji odniosą co najmniej mieszkańcy zarówno gminy Igołomia-Wawrzeńczyce jak i gmin: Kocmyrzów-Luborzyca, Niepołomice oraz Kraków. </t>
    </r>
  </si>
  <si>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wzmacnianie edukacji włączającej tj. kreowanie w ogólnodostępnych instytucjach oświatowych warunków kształcenia i oferty sprzyjających wyrównywaniu szans edukacyjnych dla wszystkich uczniów, odpowiadających na specjalne potrzeby i wyzwania związane ze stanem zdrowia czy też niepełnosprawnością. 
Realizacja projektu wynika z części kierunkowej Strategii, tj. celu szczegółowego 6.2 Atrakcyjna oferta kształcenia, dostosowana do oczekiwań rynku pracy. 
Projekt jest powiązany z pozostałymi projektami w ramach przedsięwzięcia (wiązki projektów), ponieważ dzięki ich realizacji zrealizowany zostanie wspólny efekt w postaci rozwoju uczniów z uwzględnieniem ich specjalnych potrzeb, deficytów i uzdolnień.
Problem i jego rozwiązanie mają wymiar i oddziaływanie ponadlokalne, ponieważ korzyści z podniesienia jakości edukacji odniosą co najmniej mieszkańcy zarówno gminy Michałowice jak i gmin Zielonki, Kocmyrzów-Luborzyca oraz Kraków. </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</si>
  <si>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wzmacnianie edukacji włączającej tj. kreowanie w ogólnodostępnych instytucjach oświatowych warunków kształcenia i oferty sprzyjających wyrównywaniu szans edukacyjnych dla wszystkich uczniów, odpowiadających na specjalne potrzeby i wyzwania związane ze stanem zdrowia czy też niepełnosprawnością. 
Realizacja projektu wynika z części kierunkowej Strategii, tj. celu szczegółowego 6.2 Atrakcyjna oferta kształcenia, dostosowana do oczekiwań rynku pracy. 
Projekt jest powiązany z pozostałymi projektami w ramach przedsięwzięcia (wiązki projektów), ponieważ dzięki ich realizacji zrealizowany zostanie wspólny efekt w postaci rozwoju uczniów z uwzględnieniem ich specjalnych potrzeb, deficytów i uzdolnień.
Problem i jego rozwiązanie mają wymiar i oddziaływanie ponadlokalne, ponieważ korzyści z podniesienia jakości edukacji odniosą co najmniej mieszkańcy zarówno gminy Mogilany, jak i gmin Skawina, Świątniki Górne oraz Kraków.</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</si>
  <si>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wzmacnianie edukacji włączającej tj. kreowanie w ogólnodostępnych instytucjach oświatowych warunków kształcenia i oferty sprzyjających wyrównywaniu szans edukacyjnych dla wszystkich uczniów, odpowiadających na specjalne potrzeby i wyzwania związane ze stanem zdrowia czy też niepełnosprawnością. 
Realizacja projektu wynika z części kierunkowej Strategii, tj. celu szczegółowego 6.2 Atrakcyjna oferta kształcenia, dostosowana do oczekiwań rynku pracy. 
Projekt jest powiązany z pozostałymi projektami w ramach przedsięwzięcia (wiązki projektów), ponieważ dzięki ich realizacji zrealizowany zostanie wspólny efekt w postaci rozwoju uczniów z uwzględnieniem ich specjalnych potrzeb, deficytów i uzdolnień.
Problem i jego rozwiązanie mają wymiar i oddziaływanie ponadlokalne, ponieważ korzyści z podniesienia jakości edukacji odniosą co najmniej mieszkańcy zarówno gminy Niepołomice, jak i gmin Biskupice, Wieliczka, Igołomia-Wawrzeńczyce oraz Kraków.</t>
  </si>
  <si>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wzmacnianie edukacji włączającej tj. kreowanie w ogólnodostępnych instytucjach oświatowych warunków kształcenia i oferty sprzyjających wyrównywaniu szans edukacyjnych dla wszystkich uczniów, odpowiadających na specjalne potrzeby i wyzwania związane ze stanem zdrowia czy też niepełnosprawnością. 
Realizacja projektu wynika z części kierunkowej Strategii, tj. celu szczegółowego 6.2 Atrakcyjna oferta kształcenia, dostosowana do oczekiwań rynku pracy. 
Projekt jest powiązany z pozostałymi projektami w ramach przedsięwzięcia (wiązki projektów), ponieważ dzięki ich realizacji zrealizowany zostanie wspólny efekt w postaci rozwoju uczniów z uwzględnieniem ich specjalnych potrzeb, deficytów i uzdolnień.
Problem i jego rozwiązanie mają wymiar i oddziaływanie ponadlokalne, ponieważ korzyści z podniesienia jakości edukacji odniosą co najmniej mieszkańcy zarówno gminy Wieliczka jak i gmin: Biskupice, Niepołomice, Kraków oraz Świątniki Górne. </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</si>
  <si>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wzmacnianie edukacji włączającej tj. kreowanie w ogólnodostępnych instytucjach oświatowych warunków kształcenia i oferty sprzyjających wyrównywaniu szans edukacyjnych dla wszystkich uczniów, odpowiadających na specjalne potrzeby i wyzwania związane ze stanem zdrowia czy też niepełnosprawnością. 
Realizacja projektu wynika z części kierunkowej Strategii, tj. celu szczegółowego 6.2 Atrakcyjna oferta kształcenia, dostosowana do oczekiwań rynku pracy. 
Projekt jest powiązany z pozostałymi projektami w ramach przedsięwzięcia (wiązki projektów), ponieważ dzięki ich realizacji zrealizowany zostanie wspólny efekt w postaci rozwoju uczniów z uwzględnieniem ich specjalnych potrzeb, deficytów i uzdolnień.
Problem i jego rozwiązanie mają wymiar i oddziaływanie ponadlokalne, ponieważ korzyści z podniesienia jakości edukacji odniosą co najmniej mieszkańcy zarówno gminy Wielka Wieś jak i gmin: Zabierzów, Zielonki oraz Kraków.</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</si>
  <si>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wzmacnianie edukacji włączającej tj. kreowanie w ogólnodostępnych instytucjach oświatowych warunków kształcenia i oferty sprzyjających wyrównywaniu szans edukacyjnych dla wszystkich uczniów, odpowiadających na specjalne potrzeby i wyzwania związane ze stanem zdrowia czy też niepełnosprawnością. 
Realizacja projektu wynika z części kierunkowej Strategii, tj. celu szczegółowego 6.2 Atrakcyjna oferta kształcenia, dostosowana do oczekiwań rynku pracy. 
Projekt jest powiązany z pozostałymi projektami w ramach przedsięwzięcia (wiązki projektów), ponieważ dzięki ich realizacji zrealizowany zostanie wspólny efekt w postaci rozwoju uczniów z uwzględnieniem ich specjalnych potrzeb, deficytów i uzdolnień.
Problem i jego rozwiązanie mają wymiar i oddziaływanie ponadlokalne, ponieważ korzyści z podniesienia jakości edukacji odniosą co najmniej mieszkańcy zarówno gminy Zabierzów jak i gmin: Wielka Wieś, Liszki oraz Kraków.</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</si>
  <si>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 zakresie kompetencji miękkich, nie wynikających wprost z programu nauczania, a niezbędnych do opanowania w kontekście przyszłości uczniów na rynku pracy oraz realizacji edukacji włączającej.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rozwoju u uczniów kompetencji kluczowych i umiejętności przekrojowych, w tym sprzyjających innowacyjności, z uwzględnieniem specjalnych potrzeb, deficytów i uzdolnień uczniów, rozwój kompetencji językowych oraz wsparcie kadry szkół.
Problem i jego rozwiązanie mają wymiar i oddziaływanie ponadlokalne, ponieważ korzyści z podniesienia jakości edukacji odniosą co najmniej mieszkańcy zarówno gminy Igołomia-Wawrzeńczyce jak i gmin: Kocmyrzów-Luborzyca, Niepołomice oraz Kraków.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</si>
  <si>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 zakresie kompetencji miękkich, nie wynikających wprost z programu nauczania, a niezbędnych do opanowania w kontekście przyszłości uczniów na rynku pracy oraz realizacji edukacji włączającej.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rozwoju u uczniów kompetencji kluczowych i umiejętności przekrojowych, w tym sprzyjających innowacyjności, z uwzględnieniem specjalnych potrzeb, deficytów i uzdolnień uczniów, rozwój kompetencji językowych oraz wsparcie kadry szkół.
Problem i jego rozwiązanie mają wymiar i oddziaływanie ponadlokalne, ponieważ korzyści z podniesienia jakości edukacji odniosą co najmniej mieszkańcy zarówno gminy Michałowice jak i gmin Zielonki, Kocmyrzów-Luborzyca oraz Kraków.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</si>
  <si>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 zakresie kompetencji miękkich, nie wynikających wprost z programu nauczania, a niezbędnych do opanowania w kontekście przyszłości uczniów na rynku pracy oraz realizacji edukacji włączającej.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rozwoju u uczniów kompetencji kluczowych i umiejętności przekrojowych, w tym sprzyjających innowacyjności, z uwzględnieniem specjalnych potrzeb, deficytów i uzdolnień uczniów, rozwój kompetencji językowych oraz wsparcie kadry szkół. 
Problem i jego rozwiązanie mają wymiar i oddziaływanie ponadlokalne, ponieważ korzyści z podniesienia jakości edukacji odniosą co najmniej mieszkańcy zarówno gminy Mogilany, jak i gmin Skawina, Świątniki Górne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</si>
  <si>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 zakresie kompetencji miękkich, nie wynikających wprost z programu nauczania, a niezbędnych do opanowania w kontekście przyszłości uczniów na rynku pracy oraz realizacji edukacji włączającej.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rozwoju u uczniów kompetencji kluczowych i umiejętności przekrojowych, w tym sprzyjających innowacyjności, z uwzględnieniem specjalnych potrzeb, deficytów i uzdolnień uczniów, rozwój kompetencji językowych oraz wsparcie kadry szkół. 
Problem i jego rozwiązanie mają wymiar i oddziaływanie ponadlokalne, ponieważ korzyści z podniesienia jakości edukacji odniosą co najmniej mieszkańcy zarówno gminy Niepołomice, jak i gmin Biskupice, Wieliczka, Igołomia-Wawrzeńczyce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</si>
  <si>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 zakresie kompetencji miękkich, nie wynikających wprost z programu nauczania, a niezbędnych do opanowania w kontekście przyszłości uczniów na rynku pracy oraz realizacji edukacji włączającej.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rozwoju u uczniów kompetencji kluczowych i umiejętności przekrojowych, w tym sprzyjających innowacyjności, z uwzględnieniem specjalnych potrzeb, deficytów i uzdolnień uczniów, rozwój kompetencji językowych oraz wsparcie kadry szkół.
Problem i jego rozwiązanie mają wymiar i oddziaływanie ponadlokalne, ponieważ korzyści z podniesienia jakości edukacji odniosą co najmniej mieszkańcy zarówno gminy Wieliczka jak i gmin: Biskupice, Niepołomice, Kraków oraz Świątniki Górne. </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</si>
  <si>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 zakresie kompetencji miękkich, nie wynikających wprost z programu nauczania, a niezbędnych do opanowania w kontekście przyszłości uczniów na rynku pracy oraz realizacji edukacji włączającej.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rozwoju u uczniów kompetencji kluczowych i umiejętności przekrojowych, w tym sprzyjających innowacyjności, z uwzględnieniem specjalnych potrzeb, deficytów i uzdolnień uczniów, rozwój kompetencji językowych oraz wsparcie kadry szkół. 
Problem i jego rozwiązanie mają wymiar i oddziaływanie ponadlokalne, ponieważ korzyści z podniesienia jakości edukacji odniosą co najmniej mieszkańcy zarówno gminy Wielka Wieś jak i gmin: Zabierzów, Zielonki oraz Kraków.</t>
    </r>
  </si>
  <si>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ciągłe podnoszenie jakości edukacji, w tym w zakresie kompetencji miękkich, nie wynikających wprost z programu nauczania, a niezbędnych do opanowania w kontekście przyszłości uczniów na rynku pracy oraz realizacji edukacji włączającej. 
Realizacja projektu wynika z części kierunkowej Strategii, tj. celu szczegółowego </t>
    </r>
    <r>
      <rPr>
        <i/>
        <sz val="10"/>
        <color theme="1"/>
        <rFont val="Calibri"/>
        <family val="2"/>
        <charset val="238"/>
      </rPr>
      <t xml:space="preserve">6.2 Atrakcyjna oferta kształcenia, dostosowana do oczekiwań rynku pracy. </t>
    </r>
    <r>
      <rPr>
        <sz val="10"/>
        <color theme="1"/>
        <rFont val="Calibri"/>
        <family val="2"/>
        <charset val="238"/>
      </rPr>
      <t xml:space="preserve">
Projekt jest powiązany z pozostałymi projektami w ramach przedsięwzięcia (wiązki projektów), ponieważ dzięki ich realizacji zrealizowany zostanie wspólny efekt w postaci rozwoju u uczniów kompetencji kluczowych i umiejętności przekrojowych, w tym sprzyjających innowacyjności, z uwzględnieniem specjalnych potrzeb, deficytów i uzdolnień uczniów, rozwój kompetencji językowych oraz wsparcie kadry szkół.
Problem i jego rozwiązanie mają wymiar i oddziaływanie ponadlokalne, ponieważ korzyści z podniesienia jakości edukacji odniosą co najmniej mieszkańcy zarówno gminy Zabierzów jak i gmin: Wielka Wieś, Liszki oraz Kraków.</t>
    </r>
  </si>
  <si>
    <t>Projekt skierowany jest do osób dorosłych z problemami zdrowia psychicznego oraz ich otoczenia. Celem projektu jest poprawa stanu zdrowia psychicznego, przeciwdziałanie wykluczeniu społecznemu. Projekt obejmuje wsparcie usług w zakresie psychiatrii środowiskowej skierowanej do osób dorosłych, które umożliwią skorzystanie z opieki psychiatrycznej osobom mającym szczególne trudności w dostępie do nich (np. organizacja specjalnego transportu, zapewnienie asystenta osoby niepełnosprawnej na czas wizyty). Interwencja zostanie skierowana w pierwszej kolejności do obszarów o najmniejszym dostępie do takich usług, przy czym należy zaznaczyć, że EFS+ nie finansuje kosztów leczenia w ramach tych usług. Działania realizowane w projekcie będą zgodne ze „Strategią Deinstytucjonalizacji: opieka zdrowotna nad osobami z zaburzeniami psychicznymi” oraz wdrażanymi przez MZ reformami w zakresie psychiatrii.</t>
  </si>
  <si>
    <r>
      <t xml:space="preserve">Przedsięwzięcie wpływa na osiągnięcie określonego w Strategii ZIT celu strategicznego </t>
    </r>
    <r>
      <rPr>
        <i/>
        <sz val="10"/>
        <color rgb="FF000000"/>
        <rFont val="Calibri"/>
        <family val="2"/>
        <charset val="238"/>
      </rPr>
      <t>7. Metropolia Krakowska zapewniająca mieszkańcom nowoczesne i dostępne usługi społeczne, ceniąca równość i solidarność społeczną</t>
    </r>
    <r>
      <rPr>
        <sz val="10"/>
        <color rgb="FF000000"/>
        <rFont val="Calibri"/>
        <family val="2"/>
        <charset val="238"/>
      </rPr>
      <t xml:space="preserve">; celu szczegółowego </t>
    </r>
    <r>
      <rPr>
        <i/>
        <sz val="10"/>
        <color rgb="FF000000"/>
        <rFont val="Calibri"/>
        <family val="2"/>
        <charset val="238"/>
      </rPr>
      <t>7.1 Dostępne i wysokiej jakości usługi społeczne oraz skoordynowana i aktywna współpraca w obszarze ochrony zdrowia</t>
    </r>
    <r>
      <rPr>
        <sz val="10"/>
        <color rgb="FF000000"/>
        <rFont val="Calibri"/>
        <family val="2"/>
        <charset val="238"/>
      </rPr>
      <t>. Przedsięwzięcie realizuje wskazane cele rozwojowe Strategii ZIT ponieważ zakłada realizację zadań mających na celu podniesienie jakości i dostępności usług w zakresie wsparcia rodziny i pieczy zastępczej oraz/lub kompleksowe wsparcie osób usamodzielnianych i opuszczających pieczę zastępczą, usług zgodnych z zasadą deinstytucjonalizacji, w zakresie zapewnienia opieki osobom potrzebującym wsparcia w codziennym funkcjonowaniu, w tym ze względu na wiek oraz/lub usług w zakresie wsparcia opiekunów nieformalnych, usług w zakresie rozwoju mieszkalnictwa chronionego, wspomaganego i innych rodzajów mieszkań z usługami, usług w zakresie interwencji kryzysowej oraz tworzenia nowych oraz rozwój już istniejących placówek wsparcia dziennego dla dzieci i młodzieży. 
Przedsięwzięcie jest zintegrowane wewnętrznie, ponieważ tożsame projekty będą realizowane w 14 gminach, a korzyści w postaci podniesienia jakości usług odniosą mieszkańcy całego obszaru Metropolii Krakowskiej.</t>
    </r>
  </si>
  <si>
    <t>Przebudowa budynku mieszkalnego na Filie Centrum Kultury w miejscowości Ochojno</t>
  </si>
  <si>
    <t>Przebudowa budynku mieszkalnego na Filię Centrum Kultury w miejscowości Ochojno. W  skali roku przynajmniej 80% czasu lub przestrzeni tej infrastruktury będzie być wykorzystywane do celów związanych z kulturą.</t>
  </si>
  <si>
    <t>Budowa instalacji odnawialnych źródeł energii</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</si>
  <si>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Biskupice jak i gmin: Wieliczka, Niepołomice oraz Kraków. Projekt ma szczególne znaczenie dla całego MOF, gdyż jest realizowany w gminie o zidentyfikowanych potrzebach w zakresie termomodernizacji energetycznej budynków publicznych (podniesiona zostanie efektywność energetyczna ok. 4 z 4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</si>
  <si>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Igołomia-Wawrzeńczyce jak i gmin: Kocmyrzów-Luborzyca, Niepołomice oraz Kraków. Projekt ma szczególne znaczenie dla całego MOF, gdyż jest realizowany w gminie o zidentyfikowanych potrzebach w zakresie termomodernizacji energetycznej budynków publicznych (w ramach Strategii podniesiona zostanie efektywność energetyczna ok. 2 z 2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</si>
  <si>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miejskiej Kraków jak i 14 gmin z nią sąsiadujących. Projekt ma szczególne znaczenie dla całego MOF, gdyż jest realizowany w gminie o zidentyfikowanych potrzebach w zakresie termomodernizacji energetycznej budynków publicznych (szacuje się, że w ramach Strategii podniesiona zostanie efektywność energetyczna 51 z 110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</si>
  <si>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miejskiej Kraków jak i 14 gmin z nią sąsiadujących. Projekt ma szczególne znaczenie dla całego MOF, gdyż jest realizowany w gminie o zidentyfikowanych potrzebach w zakresie termomodernizacji energetycznej budynków publicznych (szacuje się, że w ramach Strategii podniesiona zostanie efektywność energetyczna ok. 51 z 110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</si>
  <si>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Michałowice jak i gmin Zielonki, Kocmyrzów-Luborzyca oraz Kraków. Projekt ma szczególne znaczenie dla całego MOF, gdyż jest realizowany w gminie o zidentyfikowanych potrzebach w zakresie termomodernizacji energetycznej budynków publicznych (szacuje się, że podniesiona zostanie efektywność energetyczna 1 z 1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</si>
  <si>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Skawina jak i gmin: Mogilany, Czernichów oraz Kraków. Projekt ma szczególne znaczenie dla całego MOF, gdyż jest realizowany w gminie o zidentyfikowanych potrzebach w zakresie termomodernizacji energetycznej budynków publicznych (szacuje się, że w ramach Strategii podniesiona zostanie efektywność energetyczna ok. 10 z 60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</si>
  <si>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Świątniki Górne jak i gmin: Mogilany, Wieliczka oraz Kraków. Projekt ma szczególne znaczenie dla całego MOF, gdyż jest realizowany w gminie o zidentyfikowanych potrzebach w zakresie termomodernizacji energetycznej budynków publicznych (szacuje się, że w ramach Strategii podniesiona zostanie efektywność energetyczna ok. 5 z 10 budynków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</si>
  <si>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Wieliczka jak i gmin: Biskupice, Niepołomice, Kraków oraz Świątniki Górne. Projekt ma szczególne znaczenie dla całego MOF, gdyż jest realizowany w gminie o zidentyfikowanych potrzebach w zakresie termomodernizacji energetycznej budynków publicznych (szacuje się, że w ramach Strategii podniesiona zostanie efektywność energetyczna ok. 3 z 8 budynków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</si>
  <si>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Wielka Wieś jak i gmin: Zabierzów, Zielonki oraz Kraków. Projekt ma szczególne znaczenie dla całego MOF, gdyż jest realizowany w gminie o zidentyfikowanych potrzebach w zakresie termomodernizacji energetycznej budynków publicznych (szacuje się, że w ramach Strategii podniesiona zostanie efektywność energetyczna ok. 2 z 6 budynków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</si>
  <si>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głębokiej termomodernizacji budynków użyteczności publicznej celem podniesienia ich efektywności energetycznej,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oraz zmniejszenia zapotrzebowania na energię i – w efekcie – obniżenie poziomu CO2. Jest on również komplementarny do projektów planowanych do realizacji w ramach przedsięwzięcia pn. Wspieranie energii odnawialnej na terenie Metropolii Krakowskiej. Z uwagi na fakt, że poprawa jakości powietrza i redukcja CO2 są efektami przekraczającymi granice administracyjne danej gminy, skorzystają z niego mieszkańcy zarówno gminy Zielonki jak i gmin: Wielka Wieś, Michałowice oraz Kraków. Projekt ma szczególne znaczenie dla całego MOF, gdyż jest realizowany w gminie o zidentyfikowanych potrzebach w zakresie termomodernizacji energetycznej budynków publicznych (szacuje się, że w ramach Strategii podniesiona zostanie efektywność energetyczna ok. 6 z 10 budynków wymagających tego budynków) oraz gdzie występuje zanieczyszczenie powietrza. Realizacja projektu wpłynie ponadto pozytywnie na wyrównanie standardu  świadczenia usług publicznych na terenie MOF.</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</si>
  <si>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Zielonki jak i gmin: Wielka Wieś, Michałowice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zbiorniki na deszczówkę zyska kolejnych ok. 9000 gospodarstw domowych w skali całego obszaru, z czego w gminie Zielonki ok. 2000.</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</si>
  <si>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Zabierzów jak i gmin: Wielka Wieś, Liszki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zbiorniki szacuje się, że na deszczówkę zyska kolejnych ok. 9000 gospodarstw domowych w skali całego obszaru, z czego w gminie Zabierzów ok. 1000.</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</si>
  <si>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Wielka Wieś jak i gmin: Zabierzów, Zielonki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powstanie ok. 20 nowych zbiorników retencyjnych o sumarycznej pojemności ok. 41 700 m3, w tym w gminie Wielka Wieś 4 zbiorniki.</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</si>
  <si>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Wieliczka jak i gmin: Biskupice, Niepołomice, Kraków oraz Świątniki Górne.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zbiorniki na deszczówkę zyska kolejnych ok. 9000 gospodarstw domowych w skali całego obszaru, z czego w gminie Wieliczka ok. 500.</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</si>
  <si>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Świątniki Górne jak i gmin: Mogilany, Wieliczka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powstanie ok. 20 nowych zbiorników retencyjnych o sumarycznej pojemności ok. 41 700 m3, w tym w gminie Świątniki Górne 1 zbiornik.</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</si>
  <si>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Skawina jak i gmin: Mogilany, Czernichów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zbiorniki na deszczówkę zyska kolejnych ok. 9000 gospodarstw domowych w skali całego obszaru, z czego w gminie Skawina ok. 200.</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</si>
  <si>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Michałowice jak i gmin Zielonki, Kocmyrzów-Luborzyca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zbiorniki na deszczówkę zyska kolejnych ok. 9000 gospodarstw domowych w skali całego obszaru, z czego w gminie Michałowice ok. 320.</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</si>
  <si>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Michałowice jak i gmin Zielonki, Kocmyrzów-Luborzyca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powstanie ok. 20 nowych zbiorników retencyjnych o sumarycznej pojemności ok. 41 700 m3, w tym w gminie Michałowice 2 zbiorniki.</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</si>
  <si>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Kocmyrzów-Luborzyca, jak i gmin Igołomia-Wawrzeńczyce, Michałowice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powstanie ok. 20 nowych zbiorników retencyjnych o sumarycznej pojemności ok. 41 700 m3, w tym w gminie Kocmyrzów-Luborzyca ok. 5 zbiorników.</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</si>
  <si>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Czernichów, jak i gmin Kraków, Liszki oraz Skawina.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zbiorniki na deszczówkę zyska kolejnych ok. 9000 gospodarstw domowych w skali całego obszaru, z czego w gminie Czernichów ok. 250.</t>
  </si>
  <si>
    <t>Utworzenie narzędzi do retencji wód opadowych na terenie gminy Skawina</t>
  </si>
  <si>
    <t>Rozwój retencji w gminie Świątniki Górne</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</si>
  <si>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Biskupice jak i gmin: Wieliczka, Niepołomice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zbiorniki na deszczówkę zyska kolejnych ok. 9000 gospodarstw domowych w skali całego obszaru, z czego w gminie Biskupice ok. 430.</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</si>
  <si>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Kocmyrzów-Luborzyca, jak i gmin Igołomia-Wawrzeńczyce, Michałowice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zbiorniki na deszczówkę zyska kolejnych ok. 9000 gospodarstw domowych w skali całego obszaru, z czego w gminie Kocmyrzów-Luborzyca ok. 750.</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</si>
  <si>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Liszki, jak i gmin Zabierzów, Czernichów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zbiorniki na deszczówkę zyska kolejnych ok. 9000 gospodarstw domowych w skali całego obszaru, z czego w gminie Liszki ok. 220.</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</si>
  <si>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znaczny udział powierzchni Metropolii stanowiący obszary zagrożone powodzią lub podtopieniami oraz potrzebę racjonalnego gospodarowania wodą oraz niwelowaniem ryzyka klęsk żywiołowych i katastrof.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zatrzymania na terenie Metropolii Krakowskiej jak największej ilości wody oraz zapobiegania lokalnym podtopieniom oraz suszy i tym samym łagodzenia negatywnych zmian klimatu i przystosowanie się do nich (okresowy deficyt lub nadmiar wody) oraz podniesienia bezpieczeństwa we wskazanych zakresach problemowych. 
Jest on również komplementarny do projektów planowanych do realizacji w ramach przedsięwzięcia pn. Rozwój i modernizacja infrastruktury wodno-kanalizacyjnej na terenie Metropolii Krakowskiej. 
Problem i jego rozwiązanie mają wymiar i oddziaływanie ponadlokalne, ponieważ cały obszar Metropolii Krakowskiej należy w całości do regionu wodnego Górnej Wisły, do obszaru dorzecza Wisły, a w ujęciu bardziej szczegółowym są to często wspólne zlewnie jej dopływów i wspólne jednolite części wód powierzchniowych (szczegółową analizę w tym obszarze zawiera Prognoza oddziaływania na środowisko dla Strategii ZIT MK 2021-2027). Projekt jest zintegrowany, ponieważ korzyści w postaci poprawy bezpieczeństwa ekologicznego i publicznego odniosą mieszkańcy zarówno gminy Mogilany, jak i gmin Skawina, Świątniki Górne oraz Kraków. Na terenie gmin Metropolii Krakowskiej występuje obecnie 16 zbiorników retencyjnych o pojemności 258 700 m3. Nowopowstałe zbiorniki będę zabezpieczały potrzeby w różnych częściach Metropolii Krakowskiej, a potencjalna pojemność retencjonowanej wody zwiększy się w skali całego obszaru o 41 700 m3. Poza tym, w okresie 2021-2023 w gminach MK realizowano łącznie 6 programów wspierających retencjonowanie wody opadowej przez mieszkańców, z których skorzystało 1397 gospodarstw domowych. Potrzeby w tym zakresie nadal są obecne. W wyniku zaplanowanej w różnych częściach MK interwencji szacuje się, że zbiorniki na deszczówkę zyska kolejnych ok. 9000 gospodarstw domowych w skali całego obszaru, z czego w gminie Mogilany ok. 320.</t>
  </si>
  <si>
    <t>Edukacja włączająca w Gminie Wielka Wieś</t>
  </si>
  <si>
    <t>Edukacja włączająca w przedszkolach i oddziałach przedszkolnych na terenie Gminy Kocmyrzów - Luborzyca.</t>
  </si>
  <si>
    <t>Fiszki poszczególnych projektów z listy podstawowej stanowią załaczniki do ww. listy.</t>
  </si>
  <si>
    <t>Poprawa systemu zaopatrzenia w wodę poprzez modernizację sieci wodociągowej na terenie Gminy Biskupice</t>
  </si>
  <si>
    <t xml:space="preserve">Projekt realizuje typ operacji B w ramach Działania 2.24 FEM tj. zwiększenie efektywności systemów zaopatrzenia w wodę i optymalizacja zużycia wody. Projekt spełnia wszystkie warunki wskazane w programie i linii demarkacyjnej oraz nie zawiera elementów wyłączonych ze wsparcia w ramach programu. Projekt dotyczy gminy, której liczba mieszkańców nie przekracza 15 tys. </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</si>
  <si>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uzupełnienia infrastruktury wodno-ściekowej celem wspierania zrównoważonej gospodarki wodnej i ochrony zasobów wody (ograniczenie procesu przedostawania się niebezpiecznych substancji zagrażających życiu i zdrowiu ludzi do wody i gleby, oraz dotrzymywanie bezpiecznych wskaźników emisyjnych w odniesieniu do pozostałych substancji zagrażających ekosystemom wodnym) na terenie Metropolii Krakowskiej oraz dostosowania gospodarki ściekowej aglomeracji do wymogów prawa polskiego i unijnego, szczególnie do Dyrektywy Rady 91/271/EWG.
Realizacja projektu wynika z części kierunkowej Strategii, tj. celu szczegółowego </t>
    </r>
    <r>
      <rPr>
        <i/>
        <sz val="10"/>
        <color theme="1"/>
        <rFont val="Calibri"/>
        <family val="2"/>
        <charset val="238"/>
      </rPr>
      <t>2.1 Sprawny system gospodarowania przestrzenią, uwzględniający dążenie do neutralności klimatycznej</t>
    </r>
    <r>
      <rPr>
        <sz val="10"/>
        <color theme="1"/>
        <rFont val="Calibri"/>
        <family val="2"/>
        <charset val="238"/>
      </rPr>
      <t>. 
Projekt jest powiązany z pozostałymi projektami w ramach przedsięwzięcia (wiązki projektów), ponieważ dzięki ich realizacji zrealizowany zostanie wspólny efekt środowiskowy w postaci zapewnienia efektywnego odprowadzania i oczyszczania ścieków oraz wyrównania poziomu zaopatrzenia w wodę - tym samym rozwiązany zostanie jeden z podstawowych problemów środowiskowych na terenie Metropolii Krakowskiej. Realizacja projektów przyczyni się do poprawy dostępności, jakości i efektywności gospodarowania wodą w skali obszaru. Dzięki ich realizacji zmniejszy się awaryjność sieci i jednocześnie zwiększą się możliwości obsługi systemowej, co szczególnie ważne w kontekście aktualnego i prognozowanego zapotrzebowania wynikającego z rosnącej liczby ludności i nowej zabudowy.
Projekt jest również komplementarny do projektów planowanych do realizacji w ramach przedsięwzięcia pn. Podnoszenie poziomu retencji na terenie Metropolii Krakowskiej. 
Problem i jego rozwiązanie mają wymiar i oddziaływanie ponadlokalne, ponieważ korzyści z rozwoju zrównoważonej gospodarki wodnej w postaci poprawy stanu środowiska i bezpieczeństwa ekologicznego oraz komfortu życia odniosą co najmniej mieszkańcy gminy Biskupice oraz gmin Wieliczka, Niepołomice oraz Kraków, ponieważ woda stanowi składową środowiska naturalnego, której nie można rozpatrywać w żadnych granicach administracyjnych. Zapewniony zostanie dostęp do czystej wody dla społeczeństwa i gospodarki oraz docelowo osiągnięty lepszy stan wód całego obszaru.</t>
    </r>
  </si>
  <si>
    <t>LISTA PROJEKTÓW ZIT METROPOLIA KRAKOWSKA DO STRATEGII ZINTEGROWANYCH INWESTYCJI TERYTORIALNYCH METROPOLII KRAKOWSKIEJ NA LATA 2021-2027 
- część dotycząca programu Fundusze Europejskie dla Małopolski na lata 2021-2027, CS 2(i), 2(ii), 2(iv), 2(v), 2(vi), 2(viii), 4(f), 4(k)</t>
  </si>
  <si>
    <t>LISTA PROJEKTÓW ZIT METROPOLIA KRAKOWSKA DO STRATEGII ZINTEGROWANYCH INWESTYCJI TERYTORIALNYCH METROPOLII KRAKOWSKIEJ NA LATA 2021-2027 
- część dotycząca programu Fundusze Europejskie dla Małopolski na lata 2021-2027, CS 5(i)</t>
  </si>
  <si>
    <t>Przebudowa torowiska tramwajowego w ul. Straszewskiego i ul. Karmelickiej wraz z węzłami rozjazdów i infrastrukturą towarzyszącą w Krakowie</t>
  </si>
  <si>
    <t xml:space="preserve">Rozwój inteligentnych systemów transportowych (ITS) poprawiających dostępność komunikacyjną na terenie miasta Krakowa </t>
  </si>
  <si>
    <t>W ramach projektu zakupionych zostanie 30 fabrycznie nowych niskopodłogowych wagonów tramwajowych (10 szt. wagonów o długości 32-34 m dwukierunkowych, 10 szt. wagonów o długości 32-34 m jednokierunkowych i 10 szt. wagonów o długości 42-45 m jednokierunkowych), w tym wyposażonych w system jazdy bez zasilania z sieci trakcyjnej. Tramwaje kupione w ramach projektu będą posiadały niską podłogę. Wyposażone będą także w platformy najazdowe w obszarze drzwi dedykowane dla osób niepełnosprawnych, klimatyzację w przedziale pasażerskim, system monitoringu wewnętrznego i zewnętrznego, zwiększający poczucie bezpieczeństwa podróżnym oraz inne udogodnienia.</t>
  </si>
  <si>
    <t>Utworzenie ścieżki rowerowej przy drodze gminnej - ulica Panciawa w m.Rzeszotary</t>
  </si>
  <si>
    <t xml:space="preserve">Utworzenie Centrum dla Rodzin </t>
  </si>
  <si>
    <t>Realizacja projektu przyczyni się do poszerzenia oferty Gminy Miejskiej Kraków  w obszarze poradnictwa i terapii, wsparcia specjalistycznego, w szczególności w obszarze o usługi wsparcia rodzin przeżywających problemy opiekuńczo wychowawcze w tym w szczególności rodzin wymagających wsparcia w obszarze relacji, profilaktyki występowania przemocy domowej oraz zagrożenia umieszczeniem dzieci w pieczy zastępczej. Grupę docelową stanowią rodziny GMK przeżywające problemy opiekuńczo-wychowawcze, zagrożone umieszczaniem dziecka w pieczy zastępczej. Działania w projekcie obejmują zaangażowanie specjalistów i uruchomienie usług, prowadzenie specjalistycznego wsparcia  dla grupy docelowej, zapewnienie niezbędnych warunków do realizacji zadania.</t>
  </si>
  <si>
    <t>Utworzenie Centrum Pomocy dla Dzieci</t>
  </si>
  <si>
    <t xml:space="preserve">Realizacja projektu przyczyni się do poszerzenia oferty Gminy Miejskiej Kraków  w obszarze poradnictwa, terapii i wsparcia specjalistycznego, w szczególności w obszarze usług wsparcia dla rodzin doznających przemocy domowej w tym w szczególności dzieci doznających przemocy domowej oraz pokrzywdzonych przestępstwem wymagających interdyscyplinarnej specjalistycznej pomocy. Co stanowić będzie rozszerzenie oraz wzmocnienie lokalnego systemu przeciwdziałania przemocy domowej.  
Grupę docelową stanowią rodziny dzieci doznających przemocy domowej oraz pokrzywdzonych przestępstwem z terenu Gminy Miejskiej Kraków. 
Działania w projekcie obejmują zaangażowanie specjalistów i uruchomienie usług, prowadzenie specjalistycznego wsparcia  dla grupy docelowej oraz zapewnienie niezbędnych warunków do realizacji zadania. </t>
  </si>
  <si>
    <t>Rozwój zrównoważonej mobilności na terenie Miasta Niepołomice – węzły przesiadkowe oraz bezpieczna ostatnia mila w dostępie do usług publicznych i węzłów</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</si>
  <si>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dalszego rozwoju infrastruktury związanej z transportem zbiorowym, współtworzącej węzły przesiadkowe, ze szczególnym uwzględnieniem parkingów P+R oraz B+R, budowanych w otoczeniu stacji kolejowych i przystanków kolejowych, jak również przystanków i pętli tramwajowych. 
Realizacja projektu wynika z części kierunkowej Strategii, tj. celu szczegółowego </t>
    </r>
    <r>
      <rPr>
        <i/>
        <sz val="10"/>
        <color theme="1"/>
        <rFont val="Calibri"/>
        <family val="2"/>
      </rPr>
      <t xml:space="preserve">3.2 Wysoka dostępność infrastruktury zrównoważonej mobilności i integracja różnych form transportu. </t>
    </r>
    <r>
      <rPr>
        <sz val="10"/>
        <color theme="1"/>
        <rFont val="Calibri"/>
        <family val="2"/>
      </rPr>
      <t xml:space="preserve">
Projekt jest powiązany z pozostałymi projektami w ramach przedsięwzięcia (wiązki projektów), ponieważ dzięki ich realizacji zrealizowany zostanie wspólny efekt w postaci zwiększenia udziału podróży transportem zbiorowym w podziale zadań przewozowych. Efektem środowiskowym będzie redukcja emisji zanieczyszczeń z sektora transportu indywidualnego. Projekt jest również komplementarny do projektów planowanych do realizacji w ramach przedsięwzięcia pn. Budowa infrastruktury rowerowej i pieszo-rowerowej na terenie Metropolii Krakowskiej.
Problem i jego rozwiązanie mają wymiar i oddziaływanie ponadlokalne, ponieważ korzyści z poprawy stanu środowiska oraz komfortu życia odniosą co najmniej mieszkańcy zarówno gminy Niepołomice, jak i gmin Biskupice, Wieliczka, Igołomia-Wawrzeńczyce oraz Kraków.</t>
    </r>
  </si>
  <si>
    <t>Projekt obejmuje przebudowę torowiska tramwajowego w ul. Straszewskiego i ul. Karmelickiej wraz z węzłami rozjazdów i infrastrukturą towarzyszącą.
W rejonie ul. Karmelickiej zakres projektu obejmuje 
przebudowę torowiska tramwajowego, sieci trakcyjnej wraz z oświetleniem i odwodnieniem oraz przebudowę układu drogowego na odcinku od skrzyżowania Dunajewskiego – Karmelicka- Podwale, do przebudowanego torowiska tramwajowego w ul. Karmelickiej na wysokości ul. Rajskiej 
W rejonie ul. Straszewskiego zakres projektu obejmuje przebudowę węzła rozjazdów Piłsudskiego UJ z niezbędną przebudową układu drogowo-torowego, sieci trakcyjnej, oświetlenia i odwodnienia ulicznego oraz przebudową kolidującej infrastruktury technicznej na odcinku:
- w ul. Straszewskiego na odcinku od przejścia dla pieszych przy ul. Smoleńsk do skrzyżowania ulic Straszewskiego – Piłsudskiego,
- w ul. Piłsudskiego na odcinku do przystanku tramwajowego Uniwersytet Jagielloński (w kierunku ul. Straszewskiego) wraz z wykonaniem peronu, a także przebudową chodników, zjazdów oraz opasek.
Przebudowa torowiska tramwajowego w ul. Straszewskiego i ul. Karmelickiej wraz z węzłami rozjazdów i infrastrukturą towarzyszącą zlokalizowana jest w ścisłym centrum Krakowa, pomiędzy gęstą zabytkową zabudową i nie ma możliwości budowy/przebudowy wydzielonego torowiska. Ruch pojazdów transportu zbiorowego i indywidualnego musi odbywać się po tym samym śladzie. Ponadto obszar realizacji projektu znajduje się w ścisłym centrum miasta, gdzie została wprowadzona strefa ograniczonego ruchu i organizacja ruchu, mająca na celu wyprowadzenie ruchu tranzytowego poza ścisłe centrum, poprawę warunków poruszania się pieszych, rowerzystów oraz pojazdów transportu publicznego w śródmieściu, jak również zmniejszenie emisji spalin oraz poziomu hałasu komunikacyjnego</t>
  </si>
  <si>
    <t>Rozwój inteligentnych systemów transportowych (ITS) poprawiających dostępność komunikacyjną na terenie miasta Krakowa poprzez: 
1. Montaż tablic dynamicznej informacji pasażerskiej (DIP) na przystankach autobusowych oraz autobusowo-tramwajowych (wspólne tablice dla tramwajów oraz autobusów) na terenie m. Krakowa. Wykonanie zasilania, sieci komunikacyjnej, włączenie przedmiotowych tablic do istniejącego Systemu Nadzoru Ruchu TTSS.
Zakup i montaż autokomputerów do autobusów i tramwajów.
2. Montaż tablic zmiennej treści (VMS) na wjazdach do miasta Krakowa od strony północnej, wschodniej i zachodniej, informujących o czasie przejazdu oraz trasie alternatywnej, montaż detektorów (ANPR, bluetooth, indukcyjna), rozbudowa sieci komunikacyjnej – II etap projektu „Rozwój informacji dla podróżujących w ramach KOM”, w tym informacja o dojazdach na parkingi P&amp;R.
3. Kontrola dostępu (obszar Kazimierza, Centrum oraz BUS Pasy). W ramach kontroli dostępu do strefy ograniczonego ruchu, nastąpi rozbudowa sieci komunikacyjnej, montaż urządzeń z funkcją automatycznego rozpoznawania tablic rejestracyjnych, montaż tablic parkingowych na terenie miasta informujących o wolnych miejscach na terenie m. Krakowa w ścisłym centrum na miejskich parkingach. 
Realizacja projektu będzie kompleksowo oddziaływać na obszar zbiorowego transportu miejskiego w całym mieście Krakowie, poprzez przekazywanie dodatkowych danych, pozyskanych w ramach projektu do istniejących systemów tj. ITS (hurtownia danych), UTCS (system sterowania ruchem), TTSS (system nadzoru ruchu tramwajowego), co przełoży się na poprawne funkcjonowanie dynamicznej informacji pasażerskiej, poprawę płynności ruchu, punktualności w transporcie publicznym, poprawę czasu przejazdu komunikacji zbiorowej, lepsze skomunikowanie gmin ościennych z pętlami przesiadkowymi zlokalizowanymi przy liniach tramwajowych, co w efekcie przyczyni się do zmiany zachowań komunikacyjnych, poprzez rezygnację z samochodu na rzecz komunikacji zbiorowej lub alternatywnych zrównoważonych środków transportu</t>
  </si>
  <si>
    <t>X 2025</t>
  </si>
  <si>
    <t>1. Ludność́ objęta projektami w ramach strategii zintegrowanego rozwoju terytorialnego: 68 966 osób
2. Wspierane strategie zintegrowanego rozwoju terytorialnego: 15 szt.
3. Liczba wspartych urządzeń służących gospodarowaniu wodami opadowymi/roztopowymi: 7 200 szt.</t>
  </si>
  <si>
    <t>1. Ludność́ objęta projektami w ramach strategii zintegrowanego rozwoju terytorialnego: 95 849 osób
2. Wspierane strategie zintegrowanego rozwoju terytorialnego: 6 szt.
3. Odpady zebrane selektywnie: 8 958 tony/rok
4. Inwestycje w obiekty do selektywnego zbierania odpadów: 2 314 289 EUR</t>
  </si>
  <si>
    <t>1. Ludność́ objęta projektami w ramach strategii zintegrowanego rozwoju terytorialnego: 1 132 625 osób
2. Wspierane strategie zintegrowanego rozwoju terytorialnego: 9 szt.
3. Wspierana infrastruktura rowerowa: 18 km
4. Roczna liczba użytkowników infrastruktury rowerowej: 48 640 osób</t>
  </si>
  <si>
    <t>1. Ludność́ objęta projektami w ramach strategii zintegrowanego rozwoju terytorialnego: 220 574 osób
2. Wspierane strategie zintegrowanego rozwoju terytorialnego: 18 szt.
3. Liczba dzieci objętych dodatkowymi zajęciami w edukacji przedszkolnej: 3 838 osób
4. Liczba dofinansowanych miejsc wychowania przedszkolnego: 2 486 sztuk</t>
  </si>
  <si>
    <t>1. Ludność́ objęta projektami w ramach strategii zintegrowanego rozwoju terytorialnego: 147 006 osób
2. Wspierane strategie zintegrowanego rozwoju terytorialnego: 16 szt.
3. Liczba uczniów szkół i placówek systemu oświaty prowadzących kształcenie ogólne objętych wsparciem: 10 690 osób
4. Liczba szkół i placówek systemu oświaty objętych wsparciem: 41 podmiotów
5. Liczba uczniów, którzy nabyli kwalifikacje po opuszczeniu programu (kształcenie ogólne): 3 692</t>
  </si>
  <si>
    <t>1. Ludność́ objęta projektami w ramach strategii zintegrowanego rozwoju terytorialnego: 677 728 osób
2. Wspierane strategie zintegrowanego rozwoju terytorialnego: 3 szt.
3. Liczba szkół i placówek systemu oświaty objętych wsparciem: 17 podmiotów
4. Liczba uczniów, którzy nabyli kwalifikacje po opuszczeniu programu (kształcenie zawodowe): 1 720 osób
5. Liczba uczniów i słuchaczy szkół i placówek kształcenia zawodowego objętych wsparciem: 1 720 osób</t>
  </si>
  <si>
    <t>Krakowski Holding Komunalny Spółka Akcyjna w Krakowie</t>
  </si>
  <si>
    <t>Miejskie Centrum Opieki dla Osób Starszych, Przewlekle Niepełnosprawnych oraz Niesamodzielnych w Krakowie</t>
  </si>
  <si>
    <t>W ramach projektu planowana jest realizacja:
1. Wczesnej opieki poszpitalnej.
2. Usługi wypożyczalni sprzętu medycznego.
3. Wsparcia edukacyjno-doradczego opiekunów nieformalnych.
4. Działania zwiększające dostęp opiekunów do informacji na temat możliwości wsparcia, świadczeń itp. ułatwiających opiekę.
5. Usług odciążeniowych / wytchnieniowych. 
Planuje się także realizację działań w zakresie cross-financingu (w zależności od zidentyfikowanych potrzeb).</t>
  </si>
  <si>
    <t>Budowa magazynów energii na terenie gminy Wieliczka -  przedsięwzięcie z zakresu magazynowania energii z OZE wraz z niezbędnymi działaniami przygotowawczymi i powykonawczymi (ekspertyzy, audyty).</t>
  </si>
  <si>
    <t>Budowa magazynów energii na terenie Gminy Wieliczka</t>
  </si>
  <si>
    <t>II kw. 2024 - IV kw. 2029</t>
  </si>
  <si>
    <t>II kw. 2026 - IV kw. 2029</t>
  </si>
  <si>
    <t>VIII 2024</t>
  </si>
  <si>
    <t>Budowa Parkingu P&amp;R w Więcławicach - nawierzchnia, przystanki autobusowe, bike nad ride, dojścia dla pieszych, przejścia dla pieszych, ciąg pieszo-rowerowy. Projekt będzie wynikał z Planu Zrównoważonej Mobilności Metropolii Krakowskiej.</t>
  </si>
  <si>
    <t>Rozwój energii odnawialnej poprzez instalację magazynów energii w obiektach wodno-kanalizacyjnych oraz użyteczności publicznej na terenie gminy Czernichów</t>
  </si>
  <si>
    <t xml:space="preserve">Montaż instalacji OZE na obiektach wodno-kanalizacyjnych oraz użyteczności publicznej na terenie gminy Czernichów. </t>
  </si>
  <si>
    <t>Rozwój energii odnawialnej poprzez instalację OZE w obiektach wodno-kanalizacyjnych oraz użyteczności publicznej na terenie gminy Czernichów</t>
  </si>
  <si>
    <t xml:space="preserve">Budowa zbiornika retencyjnego w miejscowości Czułówek </t>
  </si>
  <si>
    <t xml:space="preserve">Budowa zbiornika retencyjnego w miejscowości Czułówek magazynującego wody opadowe i roztopowe. </t>
  </si>
  <si>
    <t>Utworzenie przedszkola w Woli Zabierzowskiej</t>
  </si>
  <si>
    <t>Rozwijanie umiejętności zawodowych uczniów oraz kadry pedagogicznej szkół prowadzących kształcenie zawodowe w Niepołomicach</t>
  </si>
  <si>
    <t>2025-2028</t>
  </si>
  <si>
    <t>Rozwój energii odnawialnej na terenie gminy Mogilany - Instalacje OZE w budynkach użyteczności publicznej – Szkoła Podstawowa w Libertowie</t>
  </si>
  <si>
    <t>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</si>
  <si>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potrzebę maksymalnego wykorzystania lokalnie dostępnych odnawialnych źródeł energii, obniżenia kosztów ogrzewania budynków, redukcji zanieczyszczenia powietrza, redukcji CO2, poprawy bezpieczeństwa energetycznego oraz poprawy komfortu cieplnego i warunków użytkowania obiektów użyteczności publicznej.
Realizacja projektu wynika z części kierunkowej Strategii, tj. celu szczegółowego 2.2. Efektywna gospodarka energetyczna i wysoka jakość powietrza.
Projekt jest powiązany z pozostałymi projektami w ramach przedsięwzięcia (wiązki projektów), ponieważ dzięki ich realizacji zrealizowany zostanie wspólny efekt środowiskowy w postaci zmniejszenia poziomu zanieczyszczenia powietrza, wzrostu ilości energii pochodzącej ze źródeł odnawialnych oraz podniesienia poziomu bezpieczeństwa energetycznego oraz – w efekcie – obniżenie poziomu CO2.
Projekt jest komplementarny do projektów planowanych do realizacji w ramach przedsięwzięcia pn. Modernizacja energetyczna budynków użyteczności publicznej na terenie Metropolii Krakowskiej. Z uwagi na fakt, że poprawa jakości powietrza i redukcja CO2 są efektami przekraczającymi granice administracyjne danej gminy, skorzystają z niego mieszkańcy zarówno gminy Mogilany, jak i gmin Skawina, Świątniki Górne oraz Kraków. 
Projekt ma szczególne znaczenie dla całego MOF, gdyż jest realizowany w gminie gdzie występuje zanieczyszczenie powietrza. Realizacja projektu wpłynie ponadto pozytywnie na wyrównanie standardu  świadczenia usług publicznych na terenie MOF.</t>
  </si>
  <si>
    <t>Budowa kanalizacji sanitarnej w miejscowości Konary - etap 1</t>
  </si>
  <si>
    <t>Budowa kanalizacji sanitarnej w miejscowości Konary – etap 2</t>
  </si>
  <si>
    <t>Budowa kanalizacji sanitarnej dla miejscowości Gaj, gmina Mogilany – etap IV</t>
  </si>
  <si>
    <t xml:space="preserve">Budowa kanalizacji sanitarnej na terenie gminy Mogilany w miejscowości Konary. Aglomeracja 2-10 tys. RLM. </t>
  </si>
  <si>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konieczność uzupełnienia infrastruktury wodno-ściekowej celem wspierania zrównoważonej gospodarki wodnej i ochrony zasobów wody (ograniczenie procesu przedostawania się niebezpiecznych substancji zagrażających życiu i zdrowiu ludzi do wody i gleby, oraz dotrzymywanie bezpiecznych wskaźników emisyjnych w odniesieniu do pozostałych substancji zagrażających ekosystemom wodnym) na terenie Metropolii Krakowskiej oraz dostosowania gospodarki ściekowej aglomeracji do wymogów prawa polskiego i unijnego, szczególnie do Dyrektywy Rady 91/271/EWG.
Realizacja projektu wynika z części kierunkowej Strategii, tj. celu szczegółowego 2.1 Sprawny system gospodarowania przestrzenią, uwzględniający dążenie do neutralności klimatycznej. 
Projekt jest powiązany z pozostałymi projektami w ramach przedsięwzięcia (wiązki projektów), ponieważ dzięki ich realizacji zrealizowany zostanie wspólny efekt środowiskowy w postaci zapewnienia efektywnego odprowadzania i oczyszczania ścieków oraz wyrównania poziomu zaopatrzenia w wodę - tym samym rozwiązany zostanie jeden z podstawowych problemów środowiskowych na terenie Metropolii Krakowskiej. Dzięki ich realizacji zwiększy się poziom skanalizowania gmin, a przepustowość oczyszczalni ścieków zostanie dostosowana do aktualnego i prognozowanego zapotrzebowania wynikającego z rosnącej liczby ludności i nowej zabudowy. W konsekwencji zrealizowanych inwestycji zanieczyszczenia komunalne nie będą trafiały do wód powierzchniowych i podziemnych. Jednocześnie przyczynią się do poprawy dostępności, jakości i efektywności gospodarowania wodą w skali obszaru. Dzięki ich realizacji zmniejszy się awaryjność sieci i jednocześnie zwiększą się możliwości obsługi systemowej, co szczególnie ważne w kontekście aktualnego i prognozowanego zapotrzebowania wynikającego z rosnącej liczby ludności i nowej zabudowy.
Projekt jest również komplementarny do projektów planowanych do realizacji w ramach przedsięwzięcia pn. Podnoszenie poziomu retencji na terenie Metropolii Krakowskiej. 
Problem i jego rozwiązanie mają wymiar i oddziaływanie ponadlokalne, ponieważ korzyści z rozwoju zrównoważonej gospodarki wodnej (w szczególności w zakresie odprowadzania i oczyszczania ścieków komunalnych) w postaci poprawy stanu środowiska i bezpieczeństwa ekologicznego oraz komfortu życia odniosą co najmniej mieszkańcy gminy Mogilany oraz gmin Skawina, Świątniki Górne oraz Kraków, ponieważ woda stanowi składową środowiska naturalnego, której nie można rozpatrywać w żadnych granicach administracyjnych. Zapewniony zostanie dostęp do czystej wody dla społeczeństwa i gospodarki oraz docelowo osiągnięty lepszy stan wód całego obszaru. </t>
  </si>
  <si>
    <t>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t>
  </si>
  <si>
    <t>IV kw. 2025 - IV kw. 2028</t>
  </si>
  <si>
    <t>Budowa torowiska od pętli Krowodrza Górka wzdłuż ul. Opolskiej do pętli autobusowej Azory (o długości 2,2 km toru podwójnego) wraz z infrastrukturą techniczną. Pętla Azory będzie w pełni zadaszona w wyposażona w budynek terminala pasażerskiego. Wzdłuż trasy nowoprojektowanej linii przewidziano: budowę 4 par przystanków wraz z tablicami dynamicznej informacji pasażerskiej, przebudowę ulic i skrzyżowań w niezbędnym zakresie, przebudowę i budowę chodników, przebudowę i budowę ścieżek rowerowych, budowę ekranów akustycznych oraz budowę kładki pieszo-rowerowej nad ul. Weissa w bezpośrednim sąsiedztwie parkingu P+R. Linia zostanie włączona do Obszarowego Systemu Sterowania Ruchem. Do istniejącej kładki pieszej na ul. Opolską zostaną dobudowane windy, co poprawi skomunikowanie z przystankiem tramwajowym. W ramach projektu, w rejonie skrzyżowania ul. Weissa i ul. Opolskiej, w odległości ok. 190 metrów od pętli Azory i peronów tramwajowych powstanie kubaturowy, trzypoziomowy parking P+R na ok. 200 samochodów wraz z zadaszonym parkingiem Bike &amp; Ride o pojemności 60 stanowisk postojowych. Kolejne 58 stanowisk postojowych Bike &amp; Ride zostało zaprojektowane przy pętli autobusowo-tramwajowej. W ramach parkingu przewidziano 8 miejsc dla osób z niepełnosprawnościami.</t>
  </si>
  <si>
    <t>I kw. 2025 - IV kw. 2026</t>
  </si>
  <si>
    <t>IV kw. 2024 - IV kw. 2027</t>
  </si>
  <si>
    <t>Agencja Rozwoju Miasta Krakowa sp. z o.o.</t>
  </si>
  <si>
    <t>W ramach adaptacji istniejącego budynku zakłada się zmianę przeznaczenia obiektu na cele użyteczności publicznej. W ramach projektu w budynku zostaną wymienione wszystkie instalacje wewnętrzne, aby uchronić substancję zabytkową od zagrożeń wynikających z awaryjności tychże instalacji i dalsze korzystanie z obiektu w nowej formule. Renowacji podlegać będą elementy zabytkowej stolarki, odświeżenie powłok malarskich. Zakłada się stworzenie infrastruktury potrzebnej pod implementację nowoczesnych rozwiązań teleinformatycznych, a przez to ochronę obiektu i nadanie mu nowej funkcji, aby możliwe było organizowanie wydarzeń kulturalno-artystycznych. Projekt zakłada zmianę przeznaczenia budynku z funkcji medycznej na funkcję usług o charakterze kulturalno-społecznym i edukacyjnym. Nowy obiekt ma być miejscem integracji odbiorców wokół spotkań z kulturą, wzmacniania wymiany doświadczeń międzypokoleniowych oraz międzykulturowych poprzez m.in. wspieranie młodych twórców, otwarte pracownie dla mieszkańców, przestrzeń coworkingowa dla NGOsów, lab innowacji sektora kultury. Jest to docelowo również miejsce integracji tych, którzy już są obecni na dzielnicy, czyli mieszkańców i szpitali z nowym środowiskiem kreatywno-kulturalnym. Przewiduje się również zagospodarowanie otoczenia, poprzez stworzenie przestrzeni będącej bogatą w zieleń enklawą wypoczynku i spotkań dla mieszkańców, zapewniającą możliwość rekreacji i innych aktywności w ramach tzw. organizacji czasu wolnego. Teren zostanie przystosowany na potrzeby organizowania otwartych warsztatów, spotkań, prelekcji czy wystaw. Mając na uwadze zapisy MPZP, planowane jest stworzenie parku i wyposażenie w małą architekturę oraz urządzenia rekreacyjne, nie pomijając jednak wolnych przestrzeni dla możliwości organizowania aktywności na świeżym powietrzu. Szczególną uwagę należy zwrócić na uniwersalne zagospodarowanie tej przestrzeni pozwalające na jej wykorzystanie przez różne grupy wiekowe użytkowników. Utworzenie obiektu kultury oraz uporządkowanie jego otoczenia na dotychczas zaniedbanym obszarze ożywi ruch w dzielnicy i przyciągnie mieszkańców oraz przedstawicieli środowiska artystycznego spoza tego obszaru, a także stanie się miejscem atrakcyjnym turystycznie.</t>
  </si>
  <si>
    <t>Centrum Kompetencji Zawodowych w Gminie Miejskiej Kraków</t>
  </si>
  <si>
    <t>Rozwój infrastruktury wodno-kanalizacyjnej na terenie Gminy Wielka Wieś – etap I</t>
  </si>
  <si>
    <t>Rozwój infrastruktury wodno-kanalizacyjnej na terenie Gminy Wielka Wieś – etap II</t>
  </si>
  <si>
    <t>Rozwój kształcenia w Zespole Szkół w Gminie Świątniki Górne</t>
  </si>
  <si>
    <t>Modernizacja elementów infrastruktury Zamku Królewskiego w Niepołomicach</t>
  </si>
  <si>
    <r>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t>
    </r>
    <r>
      <rPr>
        <sz val="10"/>
        <color theme="1"/>
        <rFont val="Calibri"/>
        <family val="2"/>
        <charset val="238"/>
        <scheme val="minor"/>
      </rPr>
      <t xml:space="preserve">azano na problem z dostępnością wielofunkcyjnej infrastruktury, który ogranicza możliwości tworzenia atrakcyjnej oferty, dysproporcje w jakości infrastruktury oraz brak atrakcyjnej i spójnej oferty czasu wolnego.
Realizacja projektów wynika z części kierunkowej Strategii, tj. celów szczegółowych </t>
    </r>
    <r>
      <rPr>
        <i/>
        <sz val="10"/>
        <color theme="1"/>
        <rFont val="Calibri"/>
        <family val="2"/>
        <charset val="238"/>
        <scheme val="minor"/>
      </rPr>
      <t xml:space="preserve">5.1 Zintegrowana i atrakcyjna oferta czasu wolnego, odpowiadająca na potrzeby odbiorców </t>
    </r>
    <r>
      <rPr>
        <sz val="10"/>
        <color theme="1"/>
        <rFont val="Calibri"/>
        <family val="2"/>
        <charset val="238"/>
        <scheme val="minor"/>
      </rPr>
      <t>oraz</t>
    </r>
    <r>
      <rPr>
        <i/>
        <sz val="10"/>
        <color theme="1"/>
        <rFont val="Calibri"/>
        <family val="2"/>
        <charset val="238"/>
        <scheme val="minor"/>
      </rPr>
      <t xml:space="preserve"> 5.2 Wysoka jakość i dostępność wielofunkcyjnej infrastruktury czasu wolnego.</t>
    </r>
    <r>
      <rPr>
        <sz val="10"/>
        <color theme="1"/>
        <rFont val="Calibri"/>
        <family val="2"/>
        <charset val="238"/>
        <scheme val="minor"/>
      </rPr>
      <t xml:space="preserve">
Projekt jest powiązany z pozostałymi projektami w ramach przedsięwzięcia (wiązki projektów), ponieważ dzięki ich realizacji zrealizowany zostanie wspólny efekt w postaci podniesienia jakości i dostępności infrastruktury kulturalnej i turystycznej oraz zachowanie materialnego dziedzictwa kulturowego obszaru. Problem i jego rozwiązanie mają wymiar i oddziaływanie ponadlokalne, ponieważ korzyści z podniesienia atrakcyjności turystycznej gmin (co przełoży się z kolei na wzrost gospodarczy i - w konsekwencji - poprawę jakości życia mieszkańców) odniosą co najmniej mieszkańcy gminy Niepołomice oraz odwiedzający ją mieszkańcy pozostałych 14 gmin. Realizacja projektu wpłynie ponadto pozytywnie na wyrównanie standardu  świadczenia usług publicznych (w zakresie kultury i turystyki) na terenie MOF.</t>
    </r>
  </si>
  <si>
    <t>Ochrona zasobów naturalnych (zlewni) rzeki Wisły poprzez rozbudowę sieci wodno-kanalizacyjnej na terenie Gminy Czernichów</t>
  </si>
  <si>
    <t>Celem projektu jest wzrost jakości kształcenia zawodowego, poprzez: zwiększenie szans na rynku pracy uczniów i uczennic szkoły zawodowej poprzez lepsze dostosowanie systemów kształcenia i szkolenia do potrzeb rynku pracy; podniesienie kompetencji zawodowych nauczycieli; dostosowanie wyposażenia szkół prowadzących kształcenie zawodowe w Niepołomicach do standardów rynkowych; wzrost poczucia odpowiedzialności, nabycie umiejętności określania i osiągania celów osobistych. Projekt obejmuje: kursy zawodowe dla uczniów uwzględniające zapotrzebowanie lokalnego rynku pracy, w tym w szczególności w zakresie gospodarki zielonej; kursy specjalistyczne dla kadry; wyposażenie pracowni w urządzenia niezbędne do realizacji zaplanowanych w projekcie zajęć.</t>
  </si>
  <si>
    <t>2026-2029</t>
  </si>
  <si>
    <t>Modernizacja hali Olimpijka w Skawinie na potrzeby działalności kulturalnej</t>
  </si>
  <si>
    <t>Program rozwoju odnawialnych źródeł energii w Gminie Zabierzów (PUK)</t>
  </si>
  <si>
    <t>Program rozwoju odnawialnych źródeł energii w Gminie Zabierzów (UGZ)</t>
  </si>
  <si>
    <t>Projekt obejmuje dostawę, montaż i uruchomienie instalacji OZE wraz z magazynami energii na terenach obiektów będących własnością Przedsiębiorstwa Usług Komunalnych Zabierzów Sp. z o. o. , wraz z niezbędnymi działaniami przygotowawczymi i powykonawczymi (ekspertyzy, audyty).</t>
  </si>
  <si>
    <t>Projekt obejmuje dostawę, montaż i uruchomienie instalacji OZE wraz z magazynami energii na terenach obiektów będących własnością gminy Zabierzów, wraz z niezbędnymi działaniami przygotowawczymi i powykonawczymi (ekspertyzy, audyty).</t>
  </si>
  <si>
    <t xml:space="preserve"> </t>
  </si>
  <si>
    <t>Wybudowanie 10 obiektów park&amp;ride/punktów przesiadkowych w miejscowościach zlokalizowanych w bezpośrednim sąsiedztwie przystanków transportu zbiorowego oraz wybudowanie 12 obiektów „Bike&amp;Ride” w bezpośrednim sąsiedztwie przystanków komunikacyjnych lub obiektów użyteczności publicznej takich jak szkoły, ośrodek zdrowia i urząd gminy w celu zachęcenia mieszkańców do rezygnacji z samochodów na rzecz rozwiązań przyjaznych środowisku, jakimi niewątpliwie są rowery. Ponadto powyższe punkty zlokalizowane zostały w sąsiedztwie obiektów użyteczności publicznej ze względu na rozbudowaną sieć komunikacyjną w ich pobliżu. Ponadto projekt zakłada budowę ciągu pieszo-rowerowego zlokalizowanego pomiędzy obiektami „parkuj i jedź”  oraz „Bike&amp;Ride”.  Zakres prac  obejmuje budowę ciągu pieszo-rowerowego wzdłuż drogi E7 w miejscowościach Boleń, Bibice i Węgrzce na długości ok. 3 km. Jest to odcinek najbardziej niebezpieczny dla rowerzystów ze względu na duże natężeni ruchu, jednocześnie przy tej drodze w ostatnich latach powstało dużo nowych osiedli domów jednorodzinnych, których mieszkańcy chętnie skorzystają z możliwości pozostawienia rowerów oraz samochodów w zaproponowanych 2 lokalizacjach  w Węgrzcach,  gdzie mogą przesiąść się do komunikacji publicznej  łączącej ich z Krakowem.</t>
  </si>
  <si>
    <t>Modernizacja energetyczna budynków użyteczności publicznej w gminie Wielka Wieś - etap II</t>
  </si>
  <si>
    <t>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problem z dostępnością wielofunkcyjnej infrastruktury, który ogranicza możliwości tworzenia atrakcyjnej oferty, dysproporcje w jakości infrastruktury oraz brak atrakcyjnej i spójnej oferty czasu wolnego.
Realizacja projektów wynika z części kierunkowej Strategii, tj. celów szczegółowych 5.1 Zintegrowana i atrakcyjna oferta czasu wolnego, odpowiadająca na potrzeby odbiorców oraz 5.2 Wysoka jakość i dostępność wielofunkcyjnej infrastruktury czasu wolnego.
Projekt jest powiązany z pozostałymi projektami w ramach przedsięwzięcia (wiązki projektów), ponieważ dzięki ich realizacji zrealizowany zostanie wspólny efekt w postaci podniesienia jakości i dostępności infrastruktury kulturalnej i turystycznej oraz zachowanie materialnego dziedzictwa kulturowego obszaru. Problem i jego rozwiązanie mają wymiar i oddziaływanie ponadlokalne, ponieważ korzyści z podniesienia atrakcyjności turystycznej gmin (co przełoży się z kolei na wzrost gospodarczy i - w konsekwencji - poprawę jakości życia mieszkańców) odniosą co najmniej mieszkańcy gminy Zielonki jak i gmin: Wielka Wieś, Michałowice oraz Kraków. Realizacja projektu wpłynie ponadto pozytywnie na wyrównanie standardu  świadczenia usług publicznych (w zakresie kultury i turystyki) na terenie MOF.</t>
  </si>
  <si>
    <t>1. Ludność́ objęta projektami w ramach strategii zintegrowanego rozwoju terytorialnego: 1 132 625 osób
2. Wspierane strategie zintegrowanego rozwoju terytorialnego: 18 szt.
3. Wytworzona energia odnawialna ogółem (w tym: energia elektryczna, energia cieplna): 7458 MWh/rok</t>
  </si>
  <si>
    <t>Budowa i rozbudowa urządzeń wodnych małej retencji w gminie Wielka Wieś</t>
  </si>
  <si>
    <t>Rozwój małej retencji, w tym urządzeń wodnych i infrastruktury towarzyszącej służących zmniejszeniu skutków powodzi lub suszy. W ramach zadania wykonane zostaną urządzenia lub budowle piętrzące, przeciwpowodziowe i regulacyjne, a także kanały i rowy, obiekty służące do ujmowania wód powierzchniowych oraz wód podziemnych.</t>
  </si>
  <si>
    <t>Rozwój różnych form małej retencji w gminie Zielonki</t>
  </si>
  <si>
    <t>1. Ludność́ objęta projektami w ramach strategii zintegrowanego rozwoju terytorialnego: 16 754 osoby
2. Wspierane strategie zintegrowanego rozwoju terytorialnego: 11 szt.
3. Długość nowych lub zmodernizowanych sieci kanalizacyjnych w ramach zbiorowych systemów odprowadzania ścieków: 40 km
4. Długość nowych lub zmodernizowanych sieci wodociągowych w ramach zbiorowych systemów zaopatrzenia w wodę: 19 km
5. Ludność przyłączona do udoskonalonych zbiorowych systemów zaopatrzenia w wodę: 8 669 osób
6. Ludność przyłączona do zbiorowych systemów oczyszczania ścieków co najmniej II stopnia: 5 382 osób</t>
  </si>
  <si>
    <t>Budowa kanalizacji sanitarnej, przepompowni oraz przebudowa wodociągu wraz z odtworzeniem nawierzchni. Aglomeracja 2-10 tys. RLM.</t>
  </si>
  <si>
    <t>III 2025</t>
  </si>
  <si>
    <t xml:space="preserve">1. Ludność́ objęta projektami w ramach strategii zintegrowanego rozwoju terytorialnego: 1 132 625 osób
2. Wspierane strategie zintegrowanego rozwoju terytorialnego: 11 szt.
3. Liczba wspartych zintegrowanych węzłów przesiadkowych: 16 szt.
4. Pojemność ekologicznego taboru do zbiorowego transportu publicznego: 192 pasażerów
5. Roczna liczba użytkowników nowego lub zmodernizowanego transportu publicznego: 222 457 osób
</t>
  </si>
  <si>
    <t>1. Ludność́ objęta projektami w ramach strategii zintegrowanego rozwoju terytorialnego: 1 132 625 osób
2. Wspierane strategie zintegrowanego rozwoju terytorialnego: 35 szt.
3. Liczba osób objętych usługami świadczonymi w społeczności lokalnej w programie: 13 474 osoby
4. Liczba opiekunów faktycznych/ nieformalnych objętych wsparciem w programie: 2 292 osób
5. Liczba utworzonych miejsc świadczenia usług w społeczności lokalnej: 1 048 szt.
6. Liczba podmiotów, które rozszerzyły ofertę wsparcia lub podniosły jakość oferowanych usług: 28 szt.</t>
  </si>
  <si>
    <r>
      <t xml:space="preserve">Projekt wykazuje cechy zintegrowania, ponieważ wpisuje się w cele rozwoju obszaru funkcjonalnego objętego instrumentem ZIT i jest ukierunkowany na rozwiązywanie wspólnych problemów rozwojowych - ma wpływ na więcej niż 1 gminę w SMK oraz jego realizacja jest uzasadniona zarówno w części diagnostycznej, jak i w części kierunkowej strategii. 
Realizacja projektu wynika z części diagnostycznej Strategii, w której wskazano na wyzwanie jakim jest tworzenie wysokiej jakości usług społecznych, zogniskowanych wokół działań mających przygotować samorządy na zmiany demograficzne i społeczne. 
Realizacja projektu wynika z części kierunkowej Strategii, tj. celu szczegółowego </t>
    </r>
    <r>
      <rPr>
        <i/>
        <sz val="10"/>
        <color theme="1"/>
        <rFont val="Calibri"/>
        <family val="2"/>
      </rPr>
      <t>7.1 Dostępne i wysokiej jakości usługi społeczne oraz skoordynowana i aktywna współpraca w obszarze ochrony zdrowia.</t>
    </r>
    <r>
      <rPr>
        <sz val="10"/>
        <color theme="1"/>
        <rFont val="Calibri"/>
        <family val="2"/>
      </rPr>
      <t xml:space="preserve"> 
Projekt jest powiązany z pozostałymi projektami w ramach przedsięwzięcia (wiązki projektów), ponieważ dzięki ich realizacji zrealizowany zostanie wspólny efekt w postaci podniesienia jakości i dostępności usług społecznych różnego typu na terenie Metropolii Krakowskiej. Projekty przyczynią się do podjęcia działań w kierunku organizacji systemu dobrej jakości, trwałych i przystępnych cenowo usług opieki rodzinnej czy środowiskowej. Równolegle rozwijane będą także usługi społeczne w społeczności lokalnej adresowane do osób potrzebujących wsparcia w codziennym funkcjonowaniu oraz ich opiekunów, rodzin przeżywających trudności, osób z niepełnosprawnościami.
Problem i jego rozwiązanie mają wymiar i oddziaływanie ponadlokalne, ponieważ projekt przyczyni się do stworzenia sieci miejsc świadczących usługi społeczne oraz podniesienia ich jakości i dostępności.</t>
    </r>
  </si>
  <si>
    <t>1. Ludność objęta projektami w ramach strategii zintegrowanego rozwoju terytorialnego: 1 132 625 osób
2. Wspierane strategie zintegrowanego rozwoju terytorialnego: 17 szt.
3. Liczba obiektów kulturalnych i turystycznych objętych wsparciem: 18 szt.
4. Liczba osób odwiedzających obiekty kulturalne i turystyczne objęte wsparciem: 854 749 osób</t>
  </si>
  <si>
    <t>Projekt obejmie modernizację elementów infrastruktury zamku, co przełoży się na wzmocnienie jego dotychczasowych funkcji, a także nadając im nową funkcjonalność. W ramach projektu planowane są m.in.:
1. Wymiana nawierzchni dziedzińca zamkowego umożliwi organizowanie imprez kulturalnych, m.in. koncertów, festiwali, teatrów, projekcji filmowych, a także rekonstrukcji historycznych oraz da możliwość kompleksowej organizacji otwartych przyjęć plenerowych z towarzyszącymi wydarzeniami tanecznymi, co daje szansę na zwiększenie przychodu spółki. Poprawi się także atrakcyjność dziedzińca, stanowiącego centralną część zamku, tak licznie odwiedzanego przez turystów.
2. Odrestaurowanie zniszczonych i zagrażających bezpieczeństwu krużganków umożliwi udostępnienie ich szerszej publiczności i wykorzystanie tej przestrzeni do organizacji wydarzeń kulturalnych m.in. teatrów plenerowych, koncertów balkonowych, a także udostępnienie tego miejsca celem organizacji przyjęć i spotkań, co wpłynie na dywersyfikację przychodu zamku.
3. Wymiana stolarki okiennej zamku zagwarantuje odpowiednie zabezpieczenie zabytkowych pomieszczeń, w tym sal w części muzealnej, które stanowią siedzibę Muzeum Niepołomickiego wyposażonego w cenne zbiory i dobra dziedzictwa narodowego.
4. Wykonanie modernizacji elewacji zewnętrznej oraz iluminacji zamku z możliwością organizacji pokazów świetlnych podczas najważniejszych niepołomickich wydarzeń spowoduje, że zamek będzie odbierany jako perła architektury łącząc przy tym tradycję z nowoczesnością, zarówno dla mieszkańców miasta, jak i dla turystów.
5. Poprawa izolacji fundamentów umożliwi kompleksowe wykorzystanie piwnic zamkowych do organizacji wydarzeń i imprez w tej części zamku.</t>
  </si>
  <si>
    <t>2.18 Poprawa efektywności energetycznej - ZIT - instrumenty finansowe</t>
  </si>
  <si>
    <t>2.19 Poprawa efektywności energetycznej -  ZIT - dotacja</t>
  </si>
  <si>
    <t>2.21 Wsparcie rozwoju OZE - ZIT - dotacja</t>
  </si>
  <si>
    <t>2.22  Wsparcie rozwoju OZE - ZIT - instrumenty finansowe</t>
  </si>
  <si>
    <t>2.23 Gospodarowanie wodami - ZIT</t>
  </si>
  <si>
    <t>2.24 Rozwijanie systemu gospodarki wodno-ściekowej - ZIT</t>
  </si>
  <si>
    <t>2.25 Rozwijanie systemu gospodarki odpadami - ZIT</t>
  </si>
  <si>
    <t>3.1 Transport miejski - ZIT</t>
  </si>
  <si>
    <t>6.29 Wsparcie wychowania przedszkolnego - ZIT</t>
  </si>
  <si>
    <t>6.30 Wsparcie kształcenia ogólnego - ZIT</t>
  </si>
  <si>
    <t>6.31 Wsparcie kształcenia zawodowego - ZIT</t>
  </si>
  <si>
    <t>6.33 Wsparcie usług społecznych w regionie - ZIT</t>
  </si>
  <si>
    <t>6.34 Wsparcie usług zdrowotnych - ZIT</t>
  </si>
  <si>
    <t>Rozwój sieci kanalizacyjnej - aglomeracja 2-10 tys. RLM. Potrzeby na terenie gminy w aglomeracji 10-15 tys. RLM są zaspokojone. Rozwój sieci wodociągowej będzie realizowany jako element niedominujący.</t>
  </si>
  <si>
    <t>W ramach projektu przewiduje się działania inwestycyjne, które będą obejmowały m.in. przebudowę, nadbudowę i rozbudowę budynku hali Olimpijka zlokalizowanej przy ul. Konstytucji 3 Maja w Skawinie pod kątem prowadzenia różnorakich działań i inicjatyw kulturalnych i społecznych. Znajdą się tam pracownie pozwalające poszerzyć działalność CKiS, w tym w szczególności: nowoczesna sala baletowa/taneczna, klub dziecięcy, sale wielofunkcyjne na potrzeby prowadzenia zajęć sekcyjnych i pokój pracy indywidualnej. W ramach prac obiekt zyska ponadto nowoczesne i funkcjonalne pomieszczenia: szatnie, toalety, holl, biura, pracownie, pomieszczenia dla instruktorów - całość dostosowana do potrzeb osób z niepełnosprawnościami, które pozwolą rozszerzyć i jeszcze ciekawiej i bardziej profesjonalnie prowadzić zajęcia sekcyjne (m.in. balet, taniec towarzyski, plastyka, wokal, nauka gry na gitarze, pracownia fotograficzna, pracownia filmowa etc.). Koszty kwalifikowane dotyczą tylko tych pomieszczeń, w których prowadzona będzie działalność kulturalna. W skali roku przynajmniej 80% czasu i/lub przestrzeni infrastruktury będzie wykorzystywane do celów związanych z kulturą.</t>
  </si>
  <si>
    <t>Montaż instalacji OZE na budynku użyteczności publicznej w gminie Mogilany.</t>
  </si>
  <si>
    <t>Projekt zakłada budowę oraz przebudowę infrastruktury zachęcającej do podróży transportem zbiorowym oraz za pomocą form mobilności aktywnej w ważnych, węzłowych punktach Niepołomic. Inwestycja obejmuje m.in. 
- przebudowę przystanku/węzła przesiadkowego Niepołomice Rynek wraz z uzupełniającymi elementami niezbędnymi dla jego pełnej funkcjonalności, służącymi bezpośrednio podróżnym korzystającym z transportu zbiorowego oraz budowę węzła przesiadkowego przy ul. Kusocińskiego w Niepołomicach powiązanego z transportem zbiorowym wraz z drogą dojazdową (oraz drogą rowerową na części DK nr 75) stanowiącą bezpośrednie połączenie infrastruktury węzła/P+R z drogami miejskimi,
- realizację infrastruktury zrównoważonej mobilności miejskiej w postaci przebudowy pod kątem ruchu pieszo-rowerowego Rynku, ul. Kusocińskiego, ul. Kopernika (wraz z realizacją połączenia jej kładką z Błoniami) i ul. Szkolnej w Niepołomicach, stanowiącej spójną sieć pieszo-rowerową oraz będącej łącznikiem z istotnymi generatorami ruchu oraz węzłami przesiadkowymi na terenie Niepołomic. Projekt będzie wynikał z Planu Zrównoważonej Mobilności Metropolii Krakowskiej.</t>
  </si>
  <si>
    <t>Termomodernizacja komunalnych budynków mieszkalnych - etap II</t>
  </si>
  <si>
    <t>W ramach projektu planowana jest termomodernizacja 11 wielorodzinnych komunalnych budynków mieszkalnych lub mieszkalno-użytkowych (w tym nieruchomości objętych ochroną konserwatorską w postaci wpisu do gminnej ewidencji zabytków), w których znajdują się lokale mieszkalne wynajmowane na czas nieoznaczony (tzw. komunalne) lub za czynsz socjalny oraz pomieszczenia tymczasowe. W ramach prac przewidziane są działania dotyczące zarówno ocieplenia przegród zewnętrznych (ścian, stropów i dachów, wymiana stolarki otworowej), jak również zmniejszenia zapotrzebowania na energię elektryczną (wymiana oświetlenia na energooszczędne), zastosowania OZE dla celów produkcji energii na potrzeby wybranych nieruchomości oraz wykonania prac towarzyszących w ww. działaniu. Zakres prac realizowanych w ramach zadania będzie dobrany indywidualnie do charakteru i uwarunkowań poszczególnych obiektów. Realizacja projektu zgodnie z audytami energetycznymi oraz kryteriami i warunkami dotyczącymi zakazu zmian w uchwałach antysmogowych i zgodności POP z art. 23 dyrektywą 2008/50/WE.</t>
  </si>
  <si>
    <t>2024-2028</t>
  </si>
  <si>
    <t>W ramach projektu planowana jest termomodernizacja 16 wielorodzinnych komunalnych budynków mieszkalnych lub mieszkalno-użytkowych (w tym nieruchomości objętych ochroną konserwatorską w postaci wpisu do gminnej ewidencji zabytków), w których znajdują się lokale mieszkalne wynajmowane na czas nieoznaczony (tzw. komunalne) lub za czynsz socjalny oraz pomieszczenia tymczasowe. W ramach prac przewidziane są działania dotyczące zarówno ocieplenia przegród zewnętrznych (ścian, stropów i dachów, wymiana stolarki otworowej), jak również zmniejszenia zapotrzebowania na energię elektryczną (wymiana oświetlenia na energooszczędne), zastosowania OZE dla celów produkcji energii na potrzeby wybranych nieruchomości oraz wykonania prac towarzyszących w ww. działaniu. Zakres prac realizowanych w ramach zadania będzie dobrany indywidualnie do charakteru i uwarunkowań poszczególnych obiektów. Realizacja projektu zgodnie z audytami energetycznymi oraz kryteriami i warunkami dotyczącymi zakazu zmian w uchwałach antysmogowych i zgodności POP z art. 23 dyrektywą 2008/50/WE.</t>
  </si>
  <si>
    <t xml:space="preserve">Projekt realizuje typ operacji B w ramach Działania 2.23 FEM tj. systemy gospodarowania wodami opadowymi/roztopowymi. Projekt spełnia wszystkie warunki wskazane w programie i linii demarkacyjnej oraz nie zawiera elementów wyłączonych ze wsparcia w ramach </t>
  </si>
  <si>
    <t xml:space="preserve">Modernizacja sieci wodociągowej na terenie gminy Biskupice. Liczba ludności gminy nie przekracza 15 tys. mieszkańców. Modernizacja sieci wodociągowej poprzez budowę stacji uzdatniania wody, zbiorników wyrównawczych oraz niezbędnej infrastruktury technicznej. </t>
  </si>
  <si>
    <t>Przebudowa budynku komunalnego w Raciborowicach na filię Centrum Kultury i Promocji w Michałowicach</t>
  </si>
  <si>
    <t>Projekt obejmuje przebudowę budynku położonego w miejscowości Raciborowice na filię Centrum Kultury i Promocji w Michałowicach. Ponieważ miejscowość Raciborowice leży na granicy gminy Michałowice z gminami Zielonki, Kocmyrzów-Luborzyca oraz miastem Kraków, z obiektów kultury będą korzystali mieszkańcy co najmniej 4 gmin. W budynku na trzech poziomach znajdować się będą m.in. pomieszczenia magazynowe, sale ćwiczeń i prób orkiestry czy sala konferencyjna. Budynek będzie pełnił m.in. funkcję sali prób dla Orkiestry Wieniawa, która skupia muzyków z terenu gmin ościennych m.in. Krakowa, Kocmyrzowa-Luborzycy, Zielonek, dlatego jego realizacja  będzie miała wpływ na potrzeby mieszkańców więcej niż jednej gminy. W skali roku przynajmniej 80% czasu i/lub przestrzeni infrastruktury będzie wykorzystywane do celów związanych z kulturą.</t>
  </si>
  <si>
    <t>1. Budynki publiczne o lepszej charakterystyce energetycznej: 64 413 m2.
2. Ludność́ objęta projektami w ramach strategii zintegrowanego rozwoju terytorialnego: 19 132 625 osób.
3. Wspierane strategie zintegrowanego rozwoju terytorialnego: 19 szt.
4. Roczne zużycie energii pierwotnej (w tym: w lokalach mieszkalnych, budynkach publicznych, przedsiębiorstwach, innych): 1560 MWh/rok.
5. Szacowana emisja gazów cieplarnianych: 1976 ton ekwiwalentu CO2/rok.</t>
  </si>
  <si>
    <t>Budowa kanalizacji sanitarnej w miejscowości Wołowice, gm. Czernichów. Aglomeracja 2-10 tys. RLM. Potrzeby na terenie gminy w aglomeracji 10-15 tys. RLM są zaspokojone.</t>
  </si>
  <si>
    <t xml:space="preserve">Budowa kanalizacji sanitarnej na terenie gminy Igołomia-Wawrzeńczyce. Aglomeracja 2-10 tys. RLM. Potrzeby na terenie gminy w aglomeracji 10-15 tys. RLM są zaspokojone. </t>
  </si>
  <si>
    <t>Projekt obejmuje wykonanie robót budowlanych, montażowych i dostaw związanych z budową/przebudową sieci wodociągowej i kanalizacji sanitarnej wraz z obiektami towarzyszącymi. Aglomeracja 2-10 tys. RLM. Potrzeby na terenie gminy w aglomeracji 10-15 tys. RLM są zaspokojone.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</si>
</sst>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0\ &quot;zł&quot;;[Red]\-#,##0\ &quot;zł&quot;"/>
    <numFmt numFmtId="8" formatCode="#,##0.00\ &quot;zł&quot;;[Red]\-#,##0.00\ &quot;zł&quot;"/>
    <numFmt numFmtId="44" formatCode="_-* #,##0.00\ &quot;zł&quot;_-;\-* #,##0.00\ &quot;zł&quot;_-;_-* &quot;-&quot;??\ &quot;zł&quot;_-;_-@_-"/>
    <numFmt numFmtId="164" formatCode="_-* #,##0\ &quot;zł&quot;_-;\-* #,##0\ &quot;zł&quot;_-;_-* &quot;-&quot;??\ &quot;zł&quot;_-;_-@_-"/>
    <numFmt numFmtId="165" formatCode="_-[$€-2]\ * #,##0.00_-;\-[$€-2]\ * #,##0.00_-;_-[$€-2]\ * &quot;-&quot;??_-;_-@_-"/>
    <numFmt numFmtId="166" formatCode="_-* #,##0.00\ [$zł-415]_-;\-* #,##0.00\ [$zł-415]_-;_-* &quot;-&quot;??\ [$zł-415]_-;_-@_-"/>
    <numFmt numFmtId="167" formatCode="_-[$€-2]\ * #,##0_-;\-[$€-2]\ * #,##0_-;_-[$€-2]\ * &quot;-&quot;??_-;_-@_-"/>
    <numFmt numFmtId="168" formatCode="[$€-2]\ #,##0;[Red]\-[$€-2]\ #,##0"/>
    <numFmt numFmtId="169" formatCode="0.0%"/>
  </numFmts>
  <fonts count="36" x14ac:knownFonts="1">
    <font>
      <sz val="11"/>
      <color theme="1"/>
      <name val="Calibri"/>
      <family val="2"/>
      <charset val="238"/>
      <scheme val="minor"/>
    </font>
    <font>
      <i/>
      <sz val="10"/>
      <color theme="1"/>
      <name val="Calibri"/>
      <family val="2"/>
      <charset val="238"/>
      <scheme val="minor"/>
    </font>
    <font>
      <sz val="10"/>
      <color theme="1"/>
      <name val="Calibri"/>
      <family val="2"/>
      <scheme val="minor"/>
    </font>
    <font>
      <b/>
      <sz val="10"/>
      <color theme="1"/>
      <name val="Calibri"/>
      <family val="2"/>
      <scheme val="minor"/>
    </font>
    <font>
      <b/>
      <u/>
      <sz val="10"/>
      <color theme="1"/>
      <name val="Calibri"/>
      <family val="2"/>
      <scheme val="minor"/>
    </font>
    <font>
      <sz val="10"/>
      <color rgb="FFFF0000"/>
      <name val="Calibri"/>
      <family val="2"/>
      <scheme val="minor"/>
    </font>
    <font>
      <b/>
      <sz val="10"/>
      <color theme="0"/>
      <name val="Calibri"/>
      <family val="2"/>
      <scheme val="minor"/>
    </font>
    <font>
      <b/>
      <sz val="10"/>
      <color theme="1"/>
      <name val="Calibri"/>
      <family val="2"/>
      <charset val="238"/>
      <scheme val="minor"/>
    </font>
    <font>
      <b/>
      <sz val="16"/>
      <color theme="1"/>
      <name val="Calibri"/>
      <family val="2"/>
      <charset val="238"/>
      <scheme val="minor"/>
    </font>
    <font>
      <sz val="8"/>
      <name val="Calibri"/>
      <family val="2"/>
      <charset val="238"/>
      <scheme val="minor"/>
    </font>
    <font>
      <sz val="10"/>
      <name val="Calibri"/>
      <family val="2"/>
      <charset val="238"/>
      <scheme val="minor"/>
    </font>
    <font>
      <sz val="10"/>
      <color theme="1"/>
      <name val="Calibri"/>
      <family val="2"/>
      <charset val="238"/>
      <scheme val="minor"/>
    </font>
    <font>
      <sz val="10"/>
      <name val="Calibri"/>
      <family val="2"/>
      <scheme val="minor"/>
    </font>
    <font>
      <sz val="10"/>
      <color rgb="FF000000"/>
      <name val="Calibri"/>
      <family val="2"/>
      <charset val="238"/>
    </font>
    <font>
      <sz val="10"/>
      <color rgb="FF000000"/>
      <name val="Calibri"/>
      <family val="2"/>
      <charset val="238"/>
    </font>
    <font>
      <i/>
      <sz val="10"/>
      <color rgb="FF000000"/>
      <name val="Calibri"/>
      <family val="2"/>
      <charset val="238"/>
    </font>
    <font>
      <sz val="10"/>
      <color rgb="FF000000"/>
      <name val="Calibri"/>
      <family val="2"/>
      <charset val="238"/>
      <scheme val="minor"/>
    </font>
    <font>
      <sz val="10"/>
      <color rgb="FF000000"/>
      <name val="Calibri"/>
      <family val="2"/>
      <scheme val="minor"/>
    </font>
    <font>
      <sz val="10"/>
      <color rgb="FF000000"/>
      <name val="Calibri"/>
      <family val="2"/>
      <charset val="238"/>
    </font>
    <font>
      <b/>
      <sz val="11"/>
      <color theme="1"/>
      <name val="Calibri"/>
      <family val="2"/>
      <charset val="238"/>
      <scheme val="minor"/>
    </font>
    <font>
      <b/>
      <sz val="12"/>
      <color theme="1"/>
      <name val="Calibri"/>
      <family val="2"/>
      <charset val="238"/>
      <scheme val="minor"/>
    </font>
    <font>
      <sz val="12"/>
      <color theme="1"/>
      <name val="Calibri"/>
      <family val="2"/>
      <charset val="238"/>
      <scheme val="minor"/>
    </font>
    <font>
      <sz val="11"/>
      <color theme="1"/>
      <name val="Calibri"/>
      <family val="2"/>
      <scheme val="minor"/>
    </font>
    <font>
      <b/>
      <sz val="12"/>
      <color theme="1"/>
      <name val="Calibri"/>
      <family val="2"/>
      <scheme val="minor"/>
    </font>
    <font>
      <b/>
      <sz val="12"/>
      <color theme="0"/>
      <name val="Calibri"/>
      <family val="2"/>
      <scheme val="minor"/>
    </font>
    <font>
      <sz val="10"/>
      <color theme="1"/>
      <name val="Calibri"/>
      <family val="2"/>
      <charset val="238"/>
    </font>
    <font>
      <i/>
      <sz val="10"/>
      <color theme="1"/>
      <name val="Calibri"/>
      <family val="2"/>
      <charset val="238"/>
    </font>
    <font>
      <sz val="10"/>
      <color theme="1"/>
      <name val="Calibri"/>
      <family val="2"/>
    </font>
    <font>
      <sz val="11"/>
      <color theme="1"/>
      <name val="Calibri"/>
      <family val="2"/>
      <charset val="238"/>
      <scheme val="minor"/>
    </font>
    <font>
      <i/>
      <sz val="10"/>
      <name val="Calibri"/>
      <family val="2"/>
      <charset val="238"/>
      <scheme val="minor"/>
    </font>
    <font>
      <sz val="11"/>
      <name val="Calibri"/>
      <family val="2"/>
      <charset val="238"/>
      <scheme val="minor"/>
    </font>
    <font>
      <sz val="10"/>
      <color rgb="FF000000"/>
      <name val="Calibri"/>
      <family val="2"/>
      <charset val="1"/>
    </font>
    <font>
      <b/>
      <u/>
      <sz val="11"/>
      <color rgb="FF000000"/>
      <name val="Tahoma"/>
      <family val="2"/>
      <charset val="238"/>
    </font>
    <font>
      <sz val="9"/>
      <color rgb="FF002060"/>
      <name val="Arial"/>
      <family val="2"/>
      <charset val="238"/>
    </font>
    <font>
      <sz val="16"/>
      <color rgb="FFFF0000"/>
      <name val="Calibri"/>
      <family val="2"/>
      <scheme val="minor"/>
    </font>
    <font>
      <i/>
      <sz val="10"/>
      <color theme="1"/>
      <name val="Calibri"/>
      <family val="2"/>
    </font>
  </fonts>
  <fills count="38">
    <fill>
      <patternFill patternType="none"/>
    </fill>
    <fill>
      <patternFill patternType="gray125"/>
    </fill>
    <fill>
      <patternFill patternType="solid">
        <fgColor theme="8" tint="0.59999389629810485"/>
        <bgColor indexed="64"/>
      </patternFill>
    </fill>
    <fill>
      <patternFill patternType="solid">
        <fgColor theme="8" tint="-0.249977111117893"/>
        <bgColor indexed="64"/>
      </patternFill>
    </fill>
    <fill>
      <patternFill patternType="solid">
        <fgColor theme="0"/>
        <bgColor indexed="64"/>
      </patternFill>
    </fill>
    <fill>
      <patternFill patternType="solid">
        <fgColor rgb="FFD9E1F2"/>
        <bgColor indexed="64"/>
      </patternFill>
    </fill>
    <fill>
      <patternFill patternType="solid">
        <fgColor rgb="FFE2EFDA"/>
        <bgColor indexed="64"/>
      </patternFill>
    </fill>
    <fill>
      <patternFill patternType="solid">
        <fgColor rgb="FFC6E0B4"/>
        <bgColor indexed="64"/>
      </patternFill>
    </fill>
    <fill>
      <patternFill patternType="solid">
        <fgColor rgb="FFA9D08E"/>
        <bgColor indexed="64"/>
      </patternFill>
    </fill>
    <fill>
      <patternFill patternType="solid">
        <fgColor rgb="FFD6DCE4"/>
        <bgColor indexed="64"/>
      </patternFill>
    </fill>
    <fill>
      <patternFill patternType="solid">
        <fgColor rgb="FFFCE4D6"/>
        <bgColor indexed="64"/>
      </patternFill>
    </fill>
    <fill>
      <patternFill patternType="solid">
        <fgColor rgb="FFF8CBAD"/>
        <bgColor indexed="64"/>
      </patternFill>
    </fill>
    <fill>
      <patternFill patternType="solid">
        <fgColor rgb="FFF4B084"/>
        <bgColor indexed="64"/>
      </patternFill>
    </fill>
    <fill>
      <patternFill patternType="solid">
        <fgColor rgb="FFFFE699"/>
        <bgColor indexed="64"/>
      </patternFill>
    </fill>
    <fill>
      <patternFill patternType="solid">
        <fgColor rgb="FFFFF2CC"/>
        <bgColor indexed="64"/>
      </patternFill>
    </fill>
    <fill>
      <patternFill patternType="solid">
        <fgColor rgb="FFF2F2F2"/>
        <bgColor indexed="64"/>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D6DCE4"/>
        <bgColor rgb="FF000000"/>
      </patternFill>
    </fill>
    <fill>
      <patternFill patternType="solid">
        <fgColor rgb="FFFFF2CC"/>
        <bgColor rgb="FF000000"/>
      </patternFill>
    </fill>
    <fill>
      <patternFill patternType="solid">
        <fgColor rgb="FFFCE4D6"/>
        <bgColor rgb="FF000000"/>
      </patternFill>
    </fill>
    <fill>
      <patternFill patternType="solid">
        <fgColor rgb="FFD9E1F2"/>
        <bgColor rgb="FF000000"/>
      </patternFill>
    </fill>
    <fill>
      <patternFill patternType="solid">
        <fgColor rgb="FFF8CBAD"/>
        <bgColor rgb="FF000000"/>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7" tint="0.79998168889431442"/>
        <bgColor rgb="FFFBE5D6"/>
      </patternFill>
    </fill>
    <fill>
      <patternFill patternType="solid">
        <fgColor theme="4" tint="0.79998168889431442"/>
        <bgColor rgb="FF000000"/>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3" tint="0.79998168889431442"/>
        <bgColor rgb="FF000000"/>
      </patternFill>
    </fill>
    <fill>
      <patternFill patternType="solid">
        <fgColor theme="5" tint="0.79998168889431442"/>
        <bgColor indexed="64"/>
      </patternFill>
    </fill>
    <fill>
      <patternFill patternType="solid">
        <fgColor theme="5" tint="0.79998168889431442"/>
        <bgColor rgb="FF000000"/>
      </patternFill>
    </fill>
    <fill>
      <patternFill patternType="solid">
        <fgColor theme="5"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9" fontId="28" fillId="0" borderId="0" applyFont="0" applyFill="0" applyBorder="0" applyAlignment="0" applyProtection="0"/>
    <xf numFmtId="44" fontId="28" fillId="0" borderId="0" applyFont="0" applyFill="0" applyBorder="0" applyAlignment="0" applyProtection="0"/>
  </cellStyleXfs>
  <cellXfs count="532">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vertical="center"/>
    </xf>
    <xf numFmtId="0" fontId="2" fillId="6" borderId="1" xfId="0" applyFont="1" applyFill="1" applyBorder="1" applyAlignment="1">
      <alignment horizontal="left" vertical="top"/>
    </xf>
    <xf numFmtId="166" fontId="2" fillId="6" borderId="1" xfId="0" applyNumberFormat="1" applyFont="1" applyFill="1" applyBorder="1" applyAlignment="1">
      <alignment horizontal="left" vertical="top"/>
    </xf>
    <xf numFmtId="165" fontId="2" fillId="6" borderId="1" xfId="0" applyNumberFormat="1" applyFont="1" applyFill="1" applyBorder="1" applyAlignment="1">
      <alignment horizontal="left" vertical="top"/>
    </xf>
    <xf numFmtId="44" fontId="2" fillId="6" borderId="1" xfId="0" applyNumberFormat="1" applyFont="1" applyFill="1" applyBorder="1" applyAlignment="1">
      <alignment horizontal="left" vertical="top"/>
    </xf>
    <xf numFmtId="0" fontId="11" fillId="8" borderId="1" xfId="0" applyFont="1" applyFill="1" applyBorder="1" applyAlignment="1">
      <alignment horizontal="left" vertical="top" wrapText="1"/>
    </xf>
    <xf numFmtId="0" fontId="2" fillId="8" borderId="1" xfId="0" quotePrefix="1" applyFont="1" applyFill="1" applyBorder="1" applyAlignment="1">
      <alignment horizontal="left" vertical="top" wrapText="1"/>
    </xf>
    <xf numFmtId="0" fontId="10" fillId="9" borderId="1" xfId="0" applyFont="1" applyFill="1" applyBorder="1" applyAlignment="1">
      <alignment horizontal="left" vertical="top" wrapText="1"/>
    </xf>
    <xf numFmtId="0" fontId="11" fillId="9" borderId="1" xfId="0" applyFont="1" applyFill="1" applyBorder="1" applyAlignment="1">
      <alignment horizontal="left" vertical="top" wrapText="1"/>
    </xf>
    <xf numFmtId="0" fontId="16" fillId="9" borderId="1" xfId="0" applyFont="1" applyFill="1" applyBorder="1" applyAlignment="1">
      <alignment horizontal="left" vertical="top" wrapText="1"/>
    </xf>
    <xf numFmtId="0" fontId="11" fillId="10" borderId="1" xfId="0" applyFont="1" applyFill="1" applyBorder="1" applyAlignment="1">
      <alignment vertical="top" wrapText="1"/>
    </xf>
    <xf numFmtId="0" fontId="16" fillId="11" borderId="1" xfId="0" applyFont="1" applyFill="1" applyBorder="1" applyAlignment="1">
      <alignment horizontal="left" vertical="top" wrapText="1"/>
    </xf>
    <xf numFmtId="0" fontId="2" fillId="2" borderId="1" xfId="0" applyFont="1" applyFill="1" applyBorder="1" applyAlignment="1">
      <alignment horizontal="left" vertical="top"/>
    </xf>
    <xf numFmtId="165" fontId="2" fillId="2" borderId="1" xfId="0" applyNumberFormat="1" applyFont="1" applyFill="1" applyBorder="1" applyAlignment="1">
      <alignment horizontal="left" vertical="top"/>
    </xf>
    <xf numFmtId="0" fontId="14"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44" fontId="2" fillId="2" borderId="1" xfId="0" applyNumberFormat="1" applyFont="1" applyFill="1" applyBorder="1" applyAlignment="1">
      <alignment horizontal="left" vertical="top"/>
    </xf>
    <xf numFmtId="0" fontId="10" fillId="2" borderId="1" xfId="0" applyFont="1" applyFill="1" applyBorder="1" applyAlignment="1">
      <alignment vertical="top" wrapText="1"/>
    </xf>
    <xf numFmtId="0" fontId="11" fillId="2" borderId="1" xfId="0" quotePrefix="1" applyFont="1" applyFill="1" applyBorder="1" applyAlignment="1">
      <alignment horizontal="left" vertical="top" wrapText="1"/>
    </xf>
    <xf numFmtId="166" fontId="2" fillId="2" borderId="1" xfId="0" applyNumberFormat="1" applyFont="1" applyFill="1" applyBorder="1" applyAlignment="1">
      <alignment horizontal="left" vertical="top"/>
    </xf>
    <xf numFmtId="0" fontId="2" fillId="14" borderId="1" xfId="0" applyFont="1" applyFill="1" applyBorder="1" applyAlignment="1">
      <alignment horizontal="left" vertical="top"/>
    </xf>
    <xf numFmtId="0" fontId="11" fillId="14" borderId="1" xfId="0" applyFont="1" applyFill="1" applyBorder="1" applyAlignment="1">
      <alignment vertical="top" wrapText="1"/>
    </xf>
    <xf numFmtId="0" fontId="2" fillId="14" borderId="1" xfId="0" applyFont="1" applyFill="1" applyBorder="1" applyAlignment="1">
      <alignment vertical="top" wrapText="1"/>
    </xf>
    <xf numFmtId="0" fontId="2" fillId="6" borderId="1" xfId="0" applyFont="1" applyFill="1" applyBorder="1" applyAlignment="1">
      <alignment horizontal="left" vertical="top" wrapText="1"/>
    </xf>
    <xf numFmtId="0" fontId="0" fillId="0" borderId="0" xfId="0" applyAlignment="1">
      <alignment wrapText="1"/>
    </xf>
    <xf numFmtId="0" fontId="21" fillId="0" borderId="0" xfId="0" applyFont="1" applyAlignment="1">
      <alignment vertical="center"/>
    </xf>
    <xf numFmtId="0" fontId="0" fillId="0" borderId="11" xfId="0" pivotButton="1" applyBorder="1" applyAlignment="1">
      <alignment horizontal="center" vertical="center"/>
    </xf>
    <xf numFmtId="0" fontId="0" fillId="0" borderId="1" xfId="0" applyBorder="1" applyAlignment="1">
      <alignment horizontal="center" vertical="center" wrapText="1"/>
    </xf>
    <xf numFmtId="165" fontId="0" fillId="0" borderId="0" xfId="0" applyNumberFormat="1" applyAlignment="1">
      <alignment vertical="center"/>
    </xf>
    <xf numFmtId="167" fontId="0" fillId="17" borderId="6" xfId="0" applyNumberFormat="1" applyFill="1" applyBorder="1" applyAlignment="1">
      <alignment vertical="center"/>
    </xf>
    <xf numFmtId="0" fontId="0" fillId="0" borderId="0" xfId="0" applyAlignment="1">
      <alignment vertical="center"/>
    </xf>
    <xf numFmtId="0" fontId="0" fillId="0" borderId="4" xfId="0" applyBorder="1" applyAlignment="1">
      <alignment horizontal="left" vertical="center"/>
    </xf>
    <xf numFmtId="167" fontId="0" fillId="17" borderId="7" xfId="0" applyNumberFormat="1" applyFill="1" applyBorder="1" applyAlignment="1">
      <alignment vertical="center"/>
    </xf>
    <xf numFmtId="0" fontId="0" fillId="0" borderId="1" xfId="0" applyBorder="1" applyAlignment="1">
      <alignment horizontal="left" vertical="center"/>
    </xf>
    <xf numFmtId="0" fontId="0" fillId="0" borderId="0" xfId="0" applyAlignment="1">
      <alignment horizontal="left"/>
    </xf>
    <xf numFmtId="165" fontId="0" fillId="0" borderId="0" xfId="0" applyNumberFormat="1"/>
    <xf numFmtId="167" fontId="0" fillId="0" borderId="3" xfId="0" applyNumberFormat="1" applyBorder="1" applyAlignment="1">
      <alignment vertical="center"/>
    </xf>
    <xf numFmtId="167" fontId="0" fillId="0" borderId="4" xfId="0" applyNumberFormat="1" applyBorder="1" applyAlignment="1">
      <alignment vertical="center"/>
    </xf>
    <xf numFmtId="0" fontId="13" fillId="14" borderId="1" xfId="0" applyFont="1" applyFill="1" applyBorder="1" applyAlignment="1">
      <alignment vertical="top" wrapText="1"/>
    </xf>
    <xf numFmtId="0" fontId="2" fillId="8" borderId="1" xfId="0" applyFont="1" applyFill="1" applyBorder="1" applyAlignment="1">
      <alignment horizontal="left" vertical="top" wrapText="1"/>
    </xf>
    <xf numFmtId="0" fontId="2" fillId="0" borderId="0" xfId="0" applyFont="1" applyAlignment="1">
      <alignment wrapText="1"/>
    </xf>
    <xf numFmtId="0" fontId="11" fillId="9" borderId="16" xfId="0" applyFont="1" applyFill="1" applyBorder="1" applyAlignment="1">
      <alignment horizontal="left" vertical="top" wrapText="1"/>
    </xf>
    <xf numFmtId="0" fontId="22" fillId="0" borderId="0" xfId="0" applyFont="1" applyAlignment="1">
      <alignment horizontal="center" vertical="center"/>
    </xf>
    <xf numFmtId="0" fontId="11" fillId="10" borderId="16" xfId="0" applyFont="1" applyFill="1" applyBorder="1" applyAlignment="1">
      <alignment vertical="top" wrapText="1"/>
    </xf>
    <xf numFmtId="0" fontId="2" fillId="14" borderId="1" xfId="0" applyFont="1" applyFill="1" applyBorder="1" applyAlignment="1">
      <alignment horizontal="left" vertical="top" wrapText="1"/>
    </xf>
    <xf numFmtId="165" fontId="2" fillId="10" borderId="1" xfId="0" applyNumberFormat="1" applyFont="1" applyFill="1" applyBorder="1" applyAlignment="1">
      <alignment horizontal="left" vertical="top"/>
    </xf>
    <xf numFmtId="0" fontId="27" fillId="2" borderId="1" xfId="0" applyFont="1" applyFill="1" applyBorder="1" applyAlignment="1">
      <alignment horizontal="left" vertical="top" wrapText="1"/>
    </xf>
    <xf numFmtId="0" fontId="13" fillId="5" borderId="1" xfId="0" applyFont="1" applyFill="1" applyBorder="1" applyAlignment="1">
      <alignment horizontal="left" vertical="top" wrapText="1"/>
    </xf>
    <xf numFmtId="0" fontId="11" fillId="11" borderId="1" xfId="0" applyFont="1" applyFill="1" applyBorder="1" applyAlignment="1">
      <alignment vertical="top" wrapText="1"/>
    </xf>
    <xf numFmtId="0" fontId="6" fillId="3"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0" fillId="0" borderId="11" xfId="0" applyBorder="1" applyAlignment="1">
      <alignment horizontal="left"/>
    </xf>
    <xf numFmtId="168" fontId="0" fillId="0" borderId="0" xfId="0" applyNumberFormat="1" applyAlignment="1">
      <alignment vertical="center"/>
    </xf>
    <xf numFmtId="0" fontId="0" fillId="0" borderId="10" xfId="0" pivotButton="1" applyBorder="1" applyAlignment="1">
      <alignment vertical="center"/>
    </xf>
    <xf numFmtId="0" fontId="19" fillId="16" borderId="1" xfId="0" applyFont="1" applyFill="1" applyBorder="1" applyAlignment="1">
      <alignment horizontal="center" vertical="center" wrapText="1"/>
    </xf>
    <xf numFmtId="169" fontId="0" fillId="0" borderId="0" xfId="1" applyNumberFormat="1" applyFont="1" applyAlignment="1">
      <alignment vertical="center"/>
    </xf>
    <xf numFmtId="0" fontId="16" fillId="22" borderId="1" xfId="0" applyFont="1" applyFill="1" applyBorder="1" applyAlignment="1">
      <alignment vertical="top" wrapText="1"/>
    </xf>
    <xf numFmtId="0" fontId="0" fillId="0" borderId="1" xfId="0" applyBorder="1" applyAlignment="1">
      <alignment horizontal="left"/>
    </xf>
    <xf numFmtId="0" fontId="0" fillId="0" borderId="1" xfId="0" pivotButton="1" applyBorder="1" applyAlignment="1">
      <alignment vertical="center"/>
    </xf>
    <xf numFmtId="0" fontId="16" fillId="20" borderId="1" xfId="0" applyFont="1" applyFill="1" applyBorder="1" applyAlignment="1">
      <alignment horizontal="left" vertical="top" wrapText="1"/>
    </xf>
    <xf numFmtId="0" fontId="16" fillId="20" borderId="1" xfId="0" applyFont="1" applyFill="1" applyBorder="1" applyAlignment="1">
      <alignment vertical="top" wrapText="1"/>
    </xf>
    <xf numFmtId="0" fontId="11" fillId="10" borderId="1" xfId="0" applyFont="1" applyFill="1" applyBorder="1" applyAlignment="1">
      <alignment horizontal="left" vertical="top" wrapText="1"/>
    </xf>
    <xf numFmtId="0" fontId="13" fillId="19" borderId="1" xfId="0" applyFont="1" applyFill="1" applyBorder="1" applyAlignment="1">
      <alignment vertical="top" wrapText="1"/>
    </xf>
    <xf numFmtId="0" fontId="16" fillId="19" borderId="1" xfId="0" applyFont="1" applyFill="1" applyBorder="1" applyAlignment="1">
      <alignment horizontal="left" vertical="top" wrapText="1"/>
    </xf>
    <xf numFmtId="0" fontId="2" fillId="19" borderId="14" xfId="0" applyFont="1" applyFill="1" applyBorder="1" applyAlignment="1">
      <alignment horizontal="left" vertical="top" wrapText="1"/>
    </xf>
    <xf numFmtId="0" fontId="2" fillId="10" borderId="1" xfId="0" applyFont="1" applyFill="1" applyBorder="1" applyAlignment="1">
      <alignment horizontal="left" vertical="top" wrapText="1"/>
    </xf>
    <xf numFmtId="0" fontId="25" fillId="5" borderId="19" xfId="0" applyFont="1" applyFill="1" applyBorder="1" applyAlignment="1">
      <alignment vertical="top" wrapText="1"/>
    </xf>
    <xf numFmtId="0" fontId="25" fillId="2" borderId="19" xfId="0" applyFont="1" applyFill="1" applyBorder="1" applyAlignment="1">
      <alignment vertical="top" wrapText="1"/>
    </xf>
    <xf numFmtId="0" fontId="25" fillId="7" borderId="19" xfId="0" applyFont="1" applyFill="1" applyBorder="1" applyAlignment="1">
      <alignment horizontal="left" vertical="top" wrapText="1"/>
    </xf>
    <xf numFmtId="0" fontId="25" fillId="8" borderId="19" xfId="0" applyFont="1" applyFill="1" applyBorder="1" applyAlignment="1">
      <alignment vertical="top" wrapText="1"/>
    </xf>
    <xf numFmtId="0" fontId="25" fillId="9" borderId="19" xfId="0" applyFont="1" applyFill="1" applyBorder="1" applyAlignment="1">
      <alignment vertical="top" wrapText="1"/>
    </xf>
    <xf numFmtId="0" fontId="25" fillId="11" borderId="19" xfId="0" applyFont="1" applyFill="1" applyBorder="1" applyAlignment="1">
      <alignment vertical="top" wrapText="1"/>
    </xf>
    <xf numFmtId="0" fontId="25" fillId="14" borderId="19" xfId="0" applyFont="1" applyFill="1" applyBorder="1" applyAlignment="1">
      <alignment vertical="top" wrapText="1"/>
    </xf>
    <xf numFmtId="0" fontId="25" fillId="9" borderId="22" xfId="0" applyFont="1" applyFill="1" applyBorder="1" applyAlignment="1">
      <alignment vertical="top" wrapText="1"/>
    </xf>
    <xf numFmtId="0" fontId="25" fillId="9" borderId="20" xfId="0" applyFont="1" applyFill="1" applyBorder="1" applyAlignment="1">
      <alignment vertical="top" wrapText="1"/>
    </xf>
    <xf numFmtId="167" fontId="30" fillId="17" borderId="6" xfId="0" applyNumberFormat="1" applyFont="1" applyFill="1" applyBorder="1" applyAlignment="1">
      <alignment vertical="center"/>
    </xf>
    <xf numFmtId="0" fontId="25" fillId="10" borderId="20" xfId="0" applyFont="1" applyFill="1" applyBorder="1" applyAlignment="1">
      <alignment vertical="top" wrapText="1"/>
    </xf>
    <xf numFmtId="0" fontId="25" fillId="11" borderId="20" xfId="0" applyFont="1" applyFill="1" applyBorder="1" applyAlignment="1">
      <alignment vertical="top" wrapText="1"/>
    </xf>
    <xf numFmtId="0" fontId="25" fillId="19" borderId="20" xfId="0" applyFont="1" applyFill="1" applyBorder="1" applyAlignment="1">
      <alignment vertical="top" wrapText="1"/>
    </xf>
    <xf numFmtId="0" fontId="19" fillId="16" borderId="9" xfId="0" applyFont="1" applyFill="1" applyBorder="1" applyAlignment="1">
      <alignment horizontal="center" vertical="center" wrapText="1"/>
    </xf>
    <xf numFmtId="0" fontId="11" fillId="11" borderId="1" xfId="0" applyFont="1" applyFill="1" applyBorder="1" applyAlignment="1">
      <alignment horizontal="left" vertical="top" wrapText="1"/>
    </xf>
    <xf numFmtId="0" fontId="16" fillId="23" borderId="1" xfId="0" applyFont="1" applyFill="1" applyBorder="1" applyAlignment="1">
      <alignment horizontal="left" vertical="top" wrapText="1"/>
    </xf>
    <xf numFmtId="0" fontId="11" fillId="24" borderId="1" xfId="0" applyFont="1" applyFill="1" applyBorder="1" applyAlignment="1">
      <alignment horizontal="left" vertical="top" wrapText="1"/>
    </xf>
    <xf numFmtId="0" fontId="16" fillId="21" borderId="1" xfId="0" applyFont="1" applyFill="1" applyBorder="1" applyAlignment="1">
      <alignment vertical="top" wrapText="1"/>
    </xf>
    <xf numFmtId="0" fontId="16" fillId="24" borderId="1" xfId="0" applyFont="1" applyFill="1" applyBorder="1" applyAlignment="1">
      <alignment horizontal="left" vertical="top" wrapText="1"/>
    </xf>
    <xf numFmtId="164" fontId="2" fillId="2" borderId="1" xfId="0" applyNumberFormat="1" applyFont="1" applyFill="1" applyBorder="1" applyAlignment="1">
      <alignment horizontal="left" vertical="top"/>
    </xf>
    <xf numFmtId="0" fontId="16"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17" fontId="2" fillId="6" borderId="1" xfId="0" quotePrefix="1" applyNumberFormat="1" applyFont="1" applyFill="1" applyBorder="1" applyAlignment="1">
      <alignment horizontal="left" vertical="top" wrapText="1"/>
    </xf>
    <xf numFmtId="0" fontId="11" fillId="8" borderId="1" xfId="0" applyFont="1" applyFill="1" applyBorder="1" applyAlignment="1">
      <alignment vertical="top" wrapText="1"/>
    </xf>
    <xf numFmtId="49" fontId="11" fillId="9" borderId="1" xfId="0" applyNumberFormat="1" applyFont="1" applyFill="1" applyBorder="1" applyAlignment="1">
      <alignment horizontal="left" vertical="top" wrapText="1"/>
    </xf>
    <xf numFmtId="0" fontId="13" fillId="9" borderId="1" xfId="0" applyFont="1" applyFill="1" applyBorder="1" applyAlignment="1">
      <alignment horizontal="left" vertical="top" wrapText="1"/>
    </xf>
    <xf numFmtId="44" fontId="2" fillId="10" borderId="1" xfId="0" applyNumberFormat="1" applyFont="1" applyFill="1" applyBorder="1" applyAlignment="1">
      <alignment vertical="top"/>
    </xf>
    <xf numFmtId="0" fontId="2" fillId="19" borderId="1" xfId="0" applyFont="1" applyFill="1" applyBorder="1" applyAlignment="1">
      <alignment horizontal="left" vertical="top" wrapText="1"/>
    </xf>
    <xf numFmtId="44" fontId="2" fillId="19" borderId="1" xfId="0" applyNumberFormat="1" applyFont="1" applyFill="1" applyBorder="1" applyAlignment="1">
      <alignment vertical="top"/>
    </xf>
    <xf numFmtId="165" fontId="2" fillId="19" borderId="1" xfId="0" applyNumberFormat="1" applyFont="1" applyFill="1" applyBorder="1" applyAlignment="1">
      <alignment horizontal="left" vertical="top"/>
    </xf>
    <xf numFmtId="0" fontId="25" fillId="10" borderId="19" xfId="0" applyFont="1" applyFill="1" applyBorder="1" applyAlignment="1">
      <alignment vertical="top" wrapText="1"/>
    </xf>
    <xf numFmtId="0" fontId="25" fillId="19" borderId="19" xfId="0" applyFont="1" applyFill="1" applyBorder="1" applyAlignment="1">
      <alignment vertical="top" wrapText="1"/>
    </xf>
    <xf numFmtId="0" fontId="25" fillId="5" borderId="20" xfId="0" applyFont="1" applyFill="1" applyBorder="1" applyAlignment="1">
      <alignment vertical="top" wrapText="1"/>
    </xf>
    <xf numFmtId="0" fontId="2" fillId="8" borderId="14" xfId="0" applyFont="1" applyFill="1" applyBorder="1" applyAlignment="1">
      <alignment horizontal="left" vertical="top" wrapText="1"/>
    </xf>
    <xf numFmtId="0" fontId="11" fillId="8" borderId="14" xfId="0" applyFont="1" applyFill="1" applyBorder="1" applyAlignment="1">
      <alignment horizontal="left" vertical="top" wrapText="1"/>
    </xf>
    <xf numFmtId="0" fontId="25" fillId="8" borderId="22" xfId="0" applyFont="1" applyFill="1" applyBorder="1" applyAlignment="1">
      <alignment vertical="top" wrapText="1"/>
    </xf>
    <xf numFmtId="0" fontId="11" fillId="8" borderId="16" xfId="0" applyFont="1" applyFill="1" applyBorder="1" applyAlignment="1">
      <alignment horizontal="left" vertical="top" wrapText="1"/>
    </xf>
    <xf numFmtId="0" fontId="2" fillId="8" borderId="16" xfId="0" applyFont="1" applyFill="1" applyBorder="1" applyAlignment="1">
      <alignment horizontal="left" vertical="top" wrapText="1"/>
    </xf>
    <xf numFmtId="0" fontId="25" fillId="8" borderId="20" xfId="0" applyFont="1" applyFill="1" applyBorder="1" applyAlignment="1">
      <alignment vertical="top" wrapText="1"/>
    </xf>
    <xf numFmtId="0" fontId="11" fillId="9" borderId="14" xfId="0" applyFont="1" applyFill="1" applyBorder="1" applyAlignment="1">
      <alignment horizontal="left" vertical="top" wrapText="1"/>
    </xf>
    <xf numFmtId="0" fontId="2" fillId="9" borderId="14" xfId="0" applyFont="1" applyFill="1" applyBorder="1" applyAlignment="1">
      <alignment horizontal="left" vertical="top" wrapText="1"/>
    </xf>
    <xf numFmtId="0" fontId="11" fillId="9" borderId="16" xfId="0" quotePrefix="1" applyFont="1" applyFill="1" applyBorder="1" applyAlignment="1">
      <alignment vertical="top" wrapText="1"/>
    </xf>
    <xf numFmtId="0" fontId="25" fillId="9" borderId="14" xfId="0" applyFont="1" applyFill="1" applyBorder="1" applyAlignment="1">
      <alignment horizontal="left" vertical="top" wrapText="1"/>
    </xf>
    <xf numFmtId="0" fontId="2" fillId="10" borderId="14" xfId="0" applyFont="1" applyFill="1" applyBorder="1" applyAlignment="1">
      <alignment horizontal="left" vertical="top" wrapText="1"/>
    </xf>
    <xf numFmtId="0" fontId="11" fillId="10" borderId="14" xfId="0" applyFont="1" applyFill="1" applyBorder="1" applyAlignment="1">
      <alignment horizontal="left" vertical="top" wrapText="1"/>
    </xf>
    <xf numFmtId="0" fontId="25" fillId="10" borderId="22" xfId="0" applyFont="1" applyFill="1" applyBorder="1" applyAlignment="1">
      <alignment vertical="top" wrapText="1"/>
    </xf>
    <xf numFmtId="0" fontId="2" fillId="10" borderId="16" xfId="0" applyFont="1" applyFill="1" applyBorder="1" applyAlignment="1">
      <alignment vertical="top"/>
    </xf>
    <xf numFmtId="0" fontId="11" fillId="11" borderId="14" xfId="0" applyFont="1" applyFill="1" applyBorder="1" applyAlignment="1">
      <alignment horizontal="left" vertical="top" wrapText="1"/>
    </xf>
    <xf numFmtId="0" fontId="11" fillId="11" borderId="14" xfId="0" applyFont="1" applyFill="1" applyBorder="1" applyAlignment="1">
      <alignment vertical="top" wrapText="1"/>
    </xf>
    <xf numFmtId="0" fontId="25" fillId="11" borderId="22" xfId="0" applyFont="1" applyFill="1" applyBorder="1" applyAlignment="1">
      <alignment vertical="top" wrapText="1"/>
    </xf>
    <xf numFmtId="0" fontId="11" fillId="11" borderId="16" xfId="0" applyFont="1" applyFill="1" applyBorder="1" applyAlignment="1">
      <alignment horizontal="left" vertical="top" wrapText="1"/>
    </xf>
    <xf numFmtId="0" fontId="16" fillId="11" borderId="16" xfId="0" applyFont="1" applyFill="1" applyBorder="1" applyAlignment="1">
      <alignment horizontal="left" vertical="top" wrapText="1"/>
    </xf>
    <xf numFmtId="0" fontId="13" fillId="19" borderId="14" xfId="0" applyFont="1" applyFill="1" applyBorder="1" applyAlignment="1">
      <alignment vertical="top" wrapText="1"/>
    </xf>
    <xf numFmtId="0" fontId="2" fillId="19" borderId="14" xfId="0" applyFont="1" applyFill="1" applyBorder="1" applyAlignment="1">
      <alignment vertical="top" wrapText="1"/>
    </xf>
    <xf numFmtId="44" fontId="2" fillId="19" borderId="14" xfId="0" applyNumberFormat="1" applyFont="1" applyFill="1" applyBorder="1" applyAlignment="1">
      <alignment vertical="top"/>
    </xf>
    <xf numFmtId="165" fontId="2" fillId="19" borderId="14" xfId="0" applyNumberFormat="1" applyFont="1" applyFill="1" applyBorder="1" applyAlignment="1">
      <alignment horizontal="left" vertical="top"/>
    </xf>
    <xf numFmtId="0" fontId="25" fillId="19" borderId="22" xfId="0" applyFont="1" applyFill="1" applyBorder="1" applyAlignment="1">
      <alignment vertical="top" wrapText="1"/>
    </xf>
    <xf numFmtId="0" fontId="13" fillId="19" borderId="16" xfId="0" applyFont="1" applyFill="1" applyBorder="1" applyAlignment="1">
      <alignment vertical="top" wrapText="1"/>
    </xf>
    <xf numFmtId="0" fontId="25" fillId="14" borderId="22" xfId="0" applyFont="1" applyFill="1" applyBorder="1" applyAlignment="1">
      <alignment vertical="top" wrapText="1"/>
    </xf>
    <xf numFmtId="44" fontId="2" fillId="0" borderId="0" xfId="0" applyNumberFormat="1" applyFont="1"/>
    <xf numFmtId="165" fontId="2" fillId="0" borderId="0" xfId="0" applyNumberFormat="1" applyFont="1"/>
    <xf numFmtId="0" fontId="2" fillId="0" borderId="0" xfId="0" applyFont="1" applyAlignment="1">
      <alignment horizontal="center"/>
    </xf>
    <xf numFmtId="0" fontId="2" fillId="14" borderId="14" xfId="0" applyFont="1" applyFill="1" applyBorder="1" applyAlignment="1">
      <alignment vertical="top" wrapText="1"/>
    </xf>
    <xf numFmtId="0" fontId="2" fillId="21" borderId="1" xfId="0" applyFont="1" applyFill="1" applyBorder="1" applyAlignment="1">
      <alignment vertical="top" wrapText="1"/>
    </xf>
    <xf numFmtId="0" fontId="11" fillId="14" borderId="1" xfId="0" applyFont="1" applyFill="1" applyBorder="1" applyAlignment="1">
      <alignment horizontal="left" vertical="top" wrapText="1"/>
    </xf>
    <xf numFmtId="4" fontId="2" fillId="0" borderId="0" xfId="0" applyNumberFormat="1" applyFont="1" applyAlignment="1">
      <alignment wrapText="1"/>
    </xf>
    <xf numFmtId="167" fontId="2" fillId="0" borderId="0" xfId="0" applyNumberFormat="1" applyFont="1" applyAlignment="1">
      <alignment wrapText="1"/>
    </xf>
    <xf numFmtId="0" fontId="25" fillId="6" borderId="19" xfId="0" applyFont="1" applyFill="1" applyBorder="1" applyAlignment="1">
      <alignment vertical="top" wrapText="1"/>
    </xf>
    <xf numFmtId="0" fontId="25" fillId="6" borderId="20" xfId="0" applyFont="1" applyFill="1" applyBorder="1" applyAlignment="1">
      <alignment vertical="top" wrapText="1"/>
    </xf>
    <xf numFmtId="0" fontId="11" fillId="25" borderId="1" xfId="0" applyFont="1" applyFill="1" applyBorder="1" applyAlignment="1">
      <alignment vertical="top" wrapText="1"/>
    </xf>
    <xf numFmtId="44" fontId="2" fillId="0" borderId="0" xfId="2" applyFont="1"/>
    <xf numFmtId="3" fontId="32" fillId="0" borderId="0" xfId="0" applyNumberFormat="1" applyFont="1"/>
    <xf numFmtId="0" fontId="16" fillId="5" borderId="1" xfId="0" applyFont="1" applyFill="1" applyBorder="1" applyAlignment="1">
      <alignment horizontal="left" vertical="top" wrapText="1"/>
    </xf>
    <xf numFmtId="0" fontId="16" fillId="22" borderId="1" xfId="0" applyFont="1" applyFill="1" applyBorder="1" applyAlignment="1">
      <alignment horizontal="left" vertical="top" wrapText="1"/>
    </xf>
    <xf numFmtId="0" fontId="11" fillId="10" borderId="16" xfId="0" applyFont="1" applyFill="1" applyBorder="1" applyAlignment="1">
      <alignment horizontal="left" vertical="top" wrapText="1"/>
    </xf>
    <xf numFmtId="0" fontId="13" fillId="19" borderId="14" xfId="0" applyFont="1" applyFill="1" applyBorder="1" applyAlignment="1">
      <alignment horizontal="left" vertical="top" wrapText="1"/>
    </xf>
    <xf numFmtId="0" fontId="11" fillId="14" borderId="14" xfId="0" applyFont="1" applyFill="1" applyBorder="1" applyAlignment="1">
      <alignment horizontal="left" vertical="top"/>
    </xf>
    <xf numFmtId="0" fontId="11" fillId="14" borderId="1" xfId="0" applyFont="1" applyFill="1" applyBorder="1" applyAlignment="1">
      <alignment horizontal="left" vertical="top"/>
    </xf>
    <xf numFmtId="0" fontId="16" fillId="21" borderId="1" xfId="0" applyFont="1" applyFill="1" applyBorder="1" applyAlignment="1">
      <alignment horizontal="left" vertical="top" wrapText="1"/>
    </xf>
    <xf numFmtId="0" fontId="11" fillId="21" borderId="1" xfId="0" applyFont="1" applyFill="1" applyBorder="1" applyAlignment="1">
      <alignment horizontal="left" vertical="top" wrapText="1"/>
    </xf>
    <xf numFmtId="165" fontId="33" fillId="0" borderId="0" xfId="0" applyNumberFormat="1" applyFont="1"/>
    <xf numFmtId="0" fontId="34" fillId="0" borderId="0" xfId="0" applyFont="1"/>
    <xf numFmtId="0" fontId="0" fillId="0" borderId="3" xfId="0" pivotButton="1" applyBorder="1" applyAlignment="1">
      <alignment horizontal="center" vertical="center"/>
    </xf>
    <xf numFmtId="0" fontId="0" fillId="0" borderId="3" xfId="0" applyBorder="1" applyAlignment="1">
      <alignment horizontal="left" vertical="center"/>
    </xf>
    <xf numFmtId="6" fontId="0" fillId="0" borderId="1" xfId="0" applyNumberFormat="1" applyBorder="1"/>
    <xf numFmtId="8" fontId="0" fillId="0" borderId="1" xfId="0" applyNumberFormat="1" applyBorder="1"/>
    <xf numFmtId="8" fontId="0" fillId="26" borderId="1" xfId="0" applyNumberFormat="1" applyFill="1" applyBorder="1"/>
    <xf numFmtId="44" fontId="0" fillId="0" borderId="0" xfId="2" applyFont="1" applyAlignment="1">
      <alignment vertical="center"/>
    </xf>
    <xf numFmtId="167" fontId="0" fillId="0" borderId="0" xfId="0" applyNumberFormat="1"/>
    <xf numFmtId="167" fontId="0" fillId="0" borderId="1" xfId="0" applyNumberFormat="1" applyBorder="1"/>
    <xf numFmtId="167" fontId="19" fillId="0" borderId="0" xfId="0" applyNumberFormat="1" applyFont="1" applyAlignment="1">
      <alignment vertical="center"/>
    </xf>
    <xf numFmtId="3" fontId="0" fillId="0" borderId="0" xfId="0" applyNumberFormat="1"/>
    <xf numFmtId="167" fontId="0" fillId="0" borderId="2" xfId="0" applyNumberFormat="1" applyBorder="1" applyAlignment="1">
      <alignment vertical="center"/>
    </xf>
    <xf numFmtId="167" fontId="0" fillId="0" borderId="0" xfId="0" applyNumberFormat="1" applyAlignment="1">
      <alignment vertical="center"/>
    </xf>
    <xf numFmtId="167" fontId="0" fillId="0" borderId="17" xfId="0" applyNumberFormat="1" applyBorder="1" applyAlignment="1">
      <alignment vertical="center"/>
    </xf>
    <xf numFmtId="0" fontId="18" fillId="9" borderId="1" xfId="0" applyFont="1" applyFill="1" applyBorder="1" applyAlignment="1">
      <alignment horizontal="left" vertical="top" wrapText="1"/>
    </xf>
    <xf numFmtId="0" fontId="18" fillId="9" borderId="14" xfId="0" applyFont="1" applyFill="1" applyBorder="1" applyAlignment="1">
      <alignment horizontal="left" vertical="top" wrapText="1"/>
    </xf>
    <xf numFmtId="0" fontId="11" fillId="17" borderId="1" xfId="0" applyFont="1" applyFill="1" applyBorder="1" applyAlignment="1">
      <alignment horizontal="left" vertical="top" wrapText="1"/>
    </xf>
    <xf numFmtId="0" fontId="27" fillId="14" borderId="19" xfId="0" applyFont="1" applyFill="1" applyBorder="1" applyAlignment="1">
      <alignment vertical="top" wrapText="1"/>
    </xf>
    <xf numFmtId="0" fontId="2" fillId="25" borderId="1" xfId="0" applyFont="1" applyFill="1" applyBorder="1" applyAlignment="1">
      <alignment vertical="top" wrapText="1"/>
    </xf>
    <xf numFmtId="49" fontId="2" fillId="25" borderId="1" xfId="0" applyNumberFormat="1" applyFont="1" applyFill="1" applyBorder="1" applyAlignment="1">
      <alignment vertical="top" wrapText="1"/>
    </xf>
    <xf numFmtId="8" fontId="2" fillId="25" borderId="1" xfId="0" applyNumberFormat="1" applyFont="1" applyFill="1" applyBorder="1" applyAlignment="1">
      <alignment vertical="top"/>
    </xf>
    <xf numFmtId="0" fontId="17" fillId="25" borderId="1" xfId="0" applyFont="1" applyFill="1" applyBorder="1" applyAlignment="1">
      <alignment vertical="top" wrapText="1"/>
    </xf>
    <xf numFmtId="0" fontId="2" fillId="25" borderId="26" xfId="0" applyFont="1" applyFill="1" applyBorder="1" applyAlignment="1">
      <alignment horizontal="left" vertical="top"/>
    </xf>
    <xf numFmtId="0" fontId="2" fillId="25" borderId="19" xfId="0" applyFont="1" applyFill="1" applyBorder="1" applyAlignment="1">
      <alignment vertical="top"/>
    </xf>
    <xf numFmtId="0" fontId="2" fillId="25" borderId="19" xfId="0" applyFont="1" applyFill="1" applyBorder="1" applyAlignment="1">
      <alignment vertical="top" wrapText="1"/>
    </xf>
    <xf numFmtId="0" fontId="2" fillId="15" borderId="27" xfId="0" applyFont="1" applyFill="1" applyBorder="1" applyAlignment="1">
      <alignment horizontal="left" vertical="top"/>
    </xf>
    <xf numFmtId="0" fontId="11" fillId="15" borderId="16" xfId="0" applyFont="1" applyFill="1" applyBorder="1" applyAlignment="1">
      <alignment vertical="top" wrapText="1"/>
    </xf>
    <xf numFmtId="0" fontId="2" fillId="15" borderId="16" xfId="0" applyFont="1" applyFill="1" applyBorder="1" applyAlignment="1">
      <alignment vertical="top" wrapText="1"/>
    </xf>
    <xf numFmtId="49" fontId="2" fillId="15" borderId="16" xfId="0" applyNumberFormat="1" applyFont="1" applyFill="1" applyBorder="1" applyAlignment="1">
      <alignment vertical="top" wrapText="1"/>
    </xf>
    <xf numFmtId="8" fontId="2" fillId="15" borderId="16" xfId="0" applyNumberFormat="1" applyFont="1" applyFill="1" applyBorder="1" applyAlignment="1">
      <alignment vertical="top"/>
    </xf>
    <xf numFmtId="0" fontId="2" fillId="15" borderId="20" xfId="0" applyFont="1" applyFill="1" applyBorder="1" applyAlignment="1">
      <alignment vertical="top"/>
    </xf>
    <xf numFmtId="0" fontId="2" fillId="27" borderId="1" xfId="0" applyFont="1" applyFill="1" applyBorder="1" applyAlignment="1">
      <alignment horizontal="left" vertical="top" wrapText="1"/>
    </xf>
    <xf numFmtId="0" fontId="2" fillId="27" borderId="1" xfId="0" applyFont="1" applyFill="1" applyBorder="1" applyAlignment="1">
      <alignment horizontal="left" vertical="top"/>
    </xf>
    <xf numFmtId="0" fontId="2" fillId="27" borderId="1" xfId="0" applyFont="1" applyFill="1" applyBorder="1" applyAlignment="1">
      <alignment vertical="top" wrapText="1"/>
    </xf>
    <xf numFmtId="0" fontId="11" fillId="27" borderId="1" xfId="0" applyFont="1" applyFill="1" applyBorder="1" applyAlignment="1">
      <alignment horizontal="left" vertical="top" wrapText="1"/>
    </xf>
    <xf numFmtId="0" fontId="11" fillId="27" borderId="1" xfId="0" applyFont="1" applyFill="1" applyBorder="1" applyAlignment="1">
      <alignment vertical="top" wrapText="1"/>
    </xf>
    <xf numFmtId="49" fontId="2" fillId="27" borderId="1" xfId="0" applyNumberFormat="1" applyFont="1" applyFill="1" applyBorder="1" applyAlignment="1">
      <alignment vertical="top" wrapText="1"/>
    </xf>
    <xf numFmtId="49" fontId="2" fillId="27" borderId="1" xfId="0" applyNumberFormat="1" applyFont="1" applyFill="1" applyBorder="1" applyAlignment="1">
      <alignment vertical="top"/>
    </xf>
    <xf numFmtId="44" fontId="2" fillId="27" borderId="1" xfId="0" applyNumberFormat="1" applyFont="1" applyFill="1" applyBorder="1" applyAlignment="1">
      <alignment vertical="top"/>
    </xf>
    <xf numFmtId="165" fontId="2" fillId="27" borderId="1" xfId="0" applyNumberFormat="1" applyFont="1" applyFill="1" applyBorder="1" applyAlignment="1">
      <alignment horizontal="left" vertical="top"/>
    </xf>
    <xf numFmtId="0" fontId="2" fillId="27" borderId="19" xfId="0" applyFont="1" applyFill="1" applyBorder="1" applyAlignment="1">
      <alignment vertical="top" wrapText="1"/>
    </xf>
    <xf numFmtId="0" fontId="17" fillId="27" borderId="1" xfId="0" applyFont="1" applyFill="1" applyBorder="1" applyAlignment="1">
      <alignment vertical="top" wrapText="1"/>
    </xf>
    <xf numFmtId="0" fontId="17" fillId="28" borderId="1" xfId="0" applyFont="1" applyFill="1" applyBorder="1" applyAlignment="1">
      <alignment vertical="top" wrapText="1"/>
    </xf>
    <xf numFmtId="49" fontId="31" fillId="29" borderId="1" xfId="0" applyNumberFormat="1" applyFont="1" applyFill="1" applyBorder="1" applyAlignment="1">
      <alignment vertical="top" wrapText="1"/>
    </xf>
    <xf numFmtId="0" fontId="25" fillId="29" borderId="1" xfId="0" applyFont="1" applyFill="1" applyBorder="1" applyAlignment="1">
      <alignment vertical="top" wrapText="1"/>
    </xf>
    <xf numFmtId="165" fontId="17" fillId="27" borderId="1" xfId="0" applyNumberFormat="1" applyFont="1" applyFill="1" applyBorder="1" applyAlignment="1">
      <alignment horizontal="left" vertical="top"/>
    </xf>
    <xf numFmtId="0" fontId="17" fillId="27" borderId="1" xfId="0" applyFont="1" applyFill="1" applyBorder="1" applyAlignment="1">
      <alignment vertical="top"/>
    </xf>
    <xf numFmtId="49" fontId="17" fillId="27" borderId="1" xfId="0" applyNumberFormat="1" applyFont="1" applyFill="1" applyBorder="1" applyAlignment="1">
      <alignment vertical="top"/>
    </xf>
    <xf numFmtId="44" fontId="17" fillId="27" borderId="1" xfId="0" applyNumberFormat="1" applyFont="1" applyFill="1" applyBorder="1" applyAlignment="1">
      <alignment vertical="top"/>
    </xf>
    <xf numFmtId="0" fontId="6" fillId="3" borderId="26" xfId="0" applyFont="1" applyFill="1" applyBorder="1" applyAlignment="1">
      <alignment horizontal="left" vertical="center" wrapText="1"/>
    </xf>
    <xf numFmtId="0" fontId="2" fillId="27" borderId="16" xfId="0" applyFont="1" applyFill="1" applyBorder="1" applyAlignment="1">
      <alignment horizontal="left" vertical="top"/>
    </xf>
    <xf numFmtId="0" fontId="2" fillId="27" borderId="16" xfId="0" applyFont="1" applyFill="1" applyBorder="1" applyAlignment="1">
      <alignment horizontal="left" vertical="top" wrapText="1"/>
    </xf>
    <xf numFmtId="0" fontId="2" fillId="27" borderId="16" xfId="0" applyFont="1" applyFill="1" applyBorder="1" applyAlignment="1">
      <alignment vertical="top" wrapText="1"/>
    </xf>
    <xf numFmtId="0" fontId="17" fillId="27" borderId="16" xfId="0" applyFont="1" applyFill="1" applyBorder="1" applyAlignment="1">
      <alignment vertical="top" wrapText="1"/>
    </xf>
    <xf numFmtId="49" fontId="2" fillId="27" borderId="16" xfId="0" applyNumberFormat="1" applyFont="1" applyFill="1" applyBorder="1" applyAlignment="1">
      <alignment vertical="top" wrapText="1"/>
    </xf>
    <xf numFmtId="49" fontId="17" fillId="27" borderId="16" xfId="0" applyNumberFormat="1" applyFont="1" applyFill="1" applyBorder="1" applyAlignment="1">
      <alignment vertical="top"/>
    </xf>
    <xf numFmtId="44" fontId="17" fillId="27" borderId="16" xfId="0" applyNumberFormat="1" applyFont="1" applyFill="1" applyBorder="1" applyAlignment="1">
      <alignment vertical="top"/>
    </xf>
    <xf numFmtId="44" fontId="2" fillId="27" borderId="16" xfId="0" applyNumberFormat="1" applyFont="1" applyFill="1" applyBorder="1" applyAlignment="1">
      <alignment vertical="top"/>
    </xf>
    <xf numFmtId="165" fontId="17" fillId="27" borderId="16" xfId="0" applyNumberFormat="1" applyFont="1" applyFill="1" applyBorder="1" applyAlignment="1">
      <alignment horizontal="left" vertical="top"/>
    </xf>
    <xf numFmtId="0" fontId="17" fillId="27" borderId="16" xfId="0" applyFont="1" applyFill="1" applyBorder="1" applyAlignment="1">
      <alignment vertical="top"/>
    </xf>
    <xf numFmtId="0" fontId="2" fillId="27" borderId="20" xfId="0" applyFont="1" applyFill="1" applyBorder="1" applyAlignment="1">
      <alignment vertical="top" wrapText="1"/>
    </xf>
    <xf numFmtId="0" fontId="3" fillId="2" borderId="28"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25" fillId="26" borderId="1" xfId="0" applyFont="1" applyFill="1" applyBorder="1" applyAlignment="1">
      <alignment horizontal="left" vertical="top" wrapText="1"/>
    </xf>
    <xf numFmtId="1" fontId="13" fillId="26" borderId="1" xfId="0" applyNumberFormat="1" applyFont="1" applyFill="1" applyBorder="1" applyAlignment="1">
      <alignment horizontal="left" vertical="top" wrapText="1"/>
    </xf>
    <xf numFmtId="0" fontId="2" fillId="26" borderId="1" xfId="0" applyFont="1" applyFill="1" applyBorder="1" applyAlignment="1">
      <alignment horizontal="left" vertical="top" wrapText="1"/>
    </xf>
    <xf numFmtId="0" fontId="17" fillId="26" borderId="1" xfId="0" applyFont="1" applyFill="1" applyBorder="1" applyAlignment="1">
      <alignment horizontal="left" vertical="top" wrapText="1"/>
    </xf>
    <xf numFmtId="16" fontId="2" fillId="26" borderId="1" xfId="0" quotePrefix="1" applyNumberFormat="1" applyFont="1" applyFill="1" applyBorder="1" applyAlignment="1">
      <alignment horizontal="left" vertical="top" wrapText="1"/>
    </xf>
    <xf numFmtId="164" fontId="2" fillId="26" borderId="1" xfId="0" applyNumberFormat="1" applyFont="1" applyFill="1" applyBorder="1" applyAlignment="1">
      <alignment horizontal="left" vertical="top"/>
    </xf>
    <xf numFmtId="165" fontId="2" fillId="26" borderId="1" xfId="0" applyNumberFormat="1" applyFont="1" applyFill="1" applyBorder="1" applyAlignment="1">
      <alignment horizontal="left" vertical="top"/>
    </xf>
    <xf numFmtId="0" fontId="2" fillId="26" borderId="1" xfId="0" applyFont="1" applyFill="1" applyBorder="1" applyAlignment="1">
      <alignment horizontal="left" vertical="top"/>
    </xf>
    <xf numFmtId="0" fontId="25" fillId="26" borderId="19" xfId="0" applyFont="1" applyFill="1" applyBorder="1" applyAlignment="1">
      <alignment vertical="top" wrapText="1"/>
    </xf>
    <xf numFmtId="0" fontId="13" fillId="26" borderId="1" xfId="0" applyFont="1" applyFill="1" applyBorder="1" applyAlignment="1">
      <alignment horizontal="left" vertical="top" wrapText="1"/>
    </xf>
    <xf numFmtId="0" fontId="11" fillId="26" borderId="1" xfId="0" applyFont="1" applyFill="1" applyBorder="1" applyAlignment="1">
      <alignment horizontal="left" vertical="top" wrapText="1"/>
    </xf>
    <xf numFmtId="0" fontId="2" fillId="26" borderId="1" xfId="0" quotePrefix="1" applyFont="1" applyFill="1" applyBorder="1" applyAlignment="1">
      <alignment horizontal="left" vertical="top" wrapText="1"/>
    </xf>
    <xf numFmtId="0" fontId="16" fillId="30" borderId="1" xfId="0" applyFont="1" applyFill="1" applyBorder="1" applyAlignment="1">
      <alignment horizontal="left" vertical="top" wrapText="1"/>
    </xf>
    <xf numFmtId="0" fontId="17" fillId="30" borderId="1" xfId="0" applyFont="1" applyFill="1" applyBorder="1" applyAlignment="1">
      <alignment horizontal="left" vertical="top" wrapText="1"/>
    </xf>
    <xf numFmtId="44" fontId="2" fillId="26" borderId="1" xfId="0" applyNumberFormat="1" applyFont="1" applyFill="1" applyBorder="1" applyAlignment="1">
      <alignment horizontal="left" vertical="top"/>
    </xf>
    <xf numFmtId="0" fontId="13" fillId="26" borderId="16" xfId="0" applyFont="1" applyFill="1" applyBorder="1" applyAlignment="1">
      <alignment horizontal="left" vertical="top" wrapText="1"/>
    </xf>
    <xf numFmtId="0" fontId="2" fillId="26" borderId="16" xfId="0" applyFont="1" applyFill="1" applyBorder="1" applyAlignment="1">
      <alignment horizontal="left" vertical="top" wrapText="1"/>
    </xf>
    <xf numFmtId="0" fontId="17" fillId="26" borderId="16" xfId="0" applyFont="1" applyFill="1" applyBorder="1" applyAlignment="1">
      <alignment horizontal="left" vertical="top" wrapText="1"/>
    </xf>
    <xf numFmtId="0" fontId="2" fillId="26" borderId="16" xfId="0" quotePrefix="1" applyFont="1" applyFill="1" applyBorder="1" applyAlignment="1">
      <alignment horizontal="left" vertical="top" wrapText="1"/>
    </xf>
    <xf numFmtId="164" fontId="2" fillId="26" borderId="16" xfId="0" applyNumberFormat="1" applyFont="1" applyFill="1" applyBorder="1" applyAlignment="1">
      <alignment horizontal="left" vertical="top"/>
    </xf>
    <xf numFmtId="165" fontId="2" fillId="26" borderId="16" xfId="0" applyNumberFormat="1" applyFont="1" applyFill="1" applyBorder="1" applyAlignment="1">
      <alignment horizontal="left" vertical="top"/>
    </xf>
    <xf numFmtId="0" fontId="2" fillId="26" borderId="16" xfId="0" applyFont="1" applyFill="1" applyBorder="1" applyAlignment="1">
      <alignment horizontal="left" vertical="top"/>
    </xf>
    <xf numFmtId="0" fontId="2" fillId="2" borderId="1" xfId="0" quotePrefix="1" applyFont="1" applyFill="1" applyBorder="1" applyAlignment="1">
      <alignment horizontal="left" vertical="top" wrapText="1"/>
    </xf>
    <xf numFmtId="0" fontId="10" fillId="2" borderId="1" xfId="0" applyFont="1" applyFill="1" applyBorder="1" applyAlignment="1">
      <alignment horizontal="left" vertical="top" wrapText="1"/>
    </xf>
    <xf numFmtId="0" fontId="16" fillId="31" borderId="1" xfId="0" applyFont="1" applyFill="1" applyBorder="1" applyAlignment="1">
      <alignment horizontal="left" vertical="top" wrapText="1"/>
    </xf>
    <xf numFmtId="0" fontId="11" fillId="31" borderId="1" xfId="0" applyFont="1" applyFill="1" applyBorder="1" applyAlignment="1">
      <alignment vertical="top" wrapText="1"/>
    </xf>
    <xf numFmtId="0" fontId="13" fillId="31" borderId="1" xfId="0" applyFont="1" applyFill="1" applyBorder="1" applyAlignment="1">
      <alignment horizontal="left" vertical="top" wrapText="1"/>
    </xf>
    <xf numFmtId="17" fontId="2" fillId="31" borderId="1" xfId="0" quotePrefix="1" applyNumberFormat="1" applyFont="1" applyFill="1" applyBorder="1" applyAlignment="1">
      <alignment horizontal="left" vertical="top" wrapText="1"/>
    </xf>
    <xf numFmtId="0" fontId="2" fillId="31" borderId="1" xfId="0" applyFont="1" applyFill="1" applyBorder="1" applyAlignment="1">
      <alignment horizontal="left" vertical="top" wrapText="1"/>
    </xf>
    <xf numFmtId="166" fontId="2" fillId="31" borderId="1" xfId="0" applyNumberFormat="1" applyFont="1" applyFill="1" applyBorder="1" applyAlignment="1">
      <alignment horizontal="left" vertical="top"/>
    </xf>
    <xf numFmtId="165" fontId="2" fillId="31" borderId="1" xfId="0" applyNumberFormat="1" applyFont="1" applyFill="1" applyBorder="1" applyAlignment="1">
      <alignment horizontal="left" vertical="top"/>
    </xf>
    <xf numFmtId="0" fontId="27" fillId="31" borderId="1" xfId="0" applyFont="1" applyFill="1" applyBorder="1" applyAlignment="1">
      <alignment horizontal="left" vertical="top" wrapText="1"/>
    </xf>
    <xf numFmtId="0" fontId="2" fillId="31" borderId="1" xfId="0" applyFont="1" applyFill="1" applyBorder="1" applyAlignment="1">
      <alignment vertical="top" wrapText="1"/>
    </xf>
    <xf numFmtId="0" fontId="10" fillId="31" borderId="1" xfId="0" applyFont="1" applyFill="1" applyBorder="1" applyAlignment="1">
      <alignment vertical="top" wrapText="1"/>
    </xf>
    <xf numFmtId="0" fontId="12" fillId="31" borderId="1" xfId="0" applyFont="1" applyFill="1" applyBorder="1" applyAlignment="1">
      <alignment horizontal="left" vertical="top" wrapText="1"/>
    </xf>
    <xf numFmtId="0" fontId="11" fillId="31" borderId="1" xfId="0" applyFont="1" applyFill="1" applyBorder="1" applyAlignment="1">
      <alignment horizontal="left" vertical="top" wrapText="1"/>
    </xf>
    <xf numFmtId="0" fontId="2" fillId="31" borderId="1" xfId="0" applyFont="1" applyFill="1" applyBorder="1" applyAlignment="1">
      <alignment horizontal="left" vertical="top"/>
    </xf>
    <xf numFmtId="44" fontId="2" fillId="31" borderId="1" xfId="0" applyNumberFormat="1" applyFont="1" applyFill="1" applyBorder="1" applyAlignment="1">
      <alignment horizontal="left" vertical="top"/>
    </xf>
    <xf numFmtId="0" fontId="2" fillId="17" borderId="1" xfId="0" applyFont="1" applyFill="1" applyBorder="1" applyAlignment="1">
      <alignment horizontal="left" vertical="top" wrapText="1"/>
    </xf>
    <xf numFmtId="49" fontId="11" fillId="17" borderId="1" xfId="0" quotePrefix="1" applyNumberFormat="1" applyFont="1" applyFill="1" applyBorder="1" applyAlignment="1">
      <alignment horizontal="left" vertical="top" wrapText="1"/>
    </xf>
    <xf numFmtId="44" fontId="2" fillId="17" borderId="1" xfId="0" applyNumberFormat="1" applyFont="1" applyFill="1" applyBorder="1" applyAlignment="1">
      <alignment horizontal="left" vertical="top"/>
    </xf>
    <xf numFmtId="165" fontId="2" fillId="17" borderId="1" xfId="0" applyNumberFormat="1" applyFont="1" applyFill="1" applyBorder="1" applyAlignment="1">
      <alignment horizontal="left" vertical="top"/>
    </xf>
    <xf numFmtId="0" fontId="2" fillId="17" borderId="1" xfId="0" applyFont="1" applyFill="1" applyBorder="1" applyAlignment="1">
      <alignment horizontal="left" vertical="top"/>
    </xf>
    <xf numFmtId="44" fontId="11" fillId="17" borderId="1" xfId="0" applyNumberFormat="1" applyFont="1" applyFill="1" applyBorder="1" applyAlignment="1">
      <alignment horizontal="left" vertical="top"/>
    </xf>
    <xf numFmtId="0" fontId="2" fillId="17" borderId="1" xfId="0" applyFont="1" applyFill="1" applyBorder="1" applyAlignment="1">
      <alignment vertical="top"/>
    </xf>
    <xf numFmtId="0" fontId="25" fillId="17" borderId="19" xfId="0" applyFont="1" applyFill="1" applyBorder="1" applyAlignment="1">
      <alignment horizontal="left" vertical="top" wrapText="1"/>
    </xf>
    <xf numFmtId="0" fontId="2" fillId="32" borderId="1" xfId="0" applyFont="1" applyFill="1" applyBorder="1" applyAlignment="1">
      <alignment horizontal="left" vertical="top" wrapText="1"/>
    </xf>
    <xf numFmtId="0" fontId="2" fillId="32" borderId="1" xfId="0" quotePrefix="1" applyFont="1" applyFill="1" applyBorder="1" applyAlignment="1">
      <alignment horizontal="left" vertical="top" wrapText="1"/>
    </xf>
    <xf numFmtId="44" fontId="2" fillId="32" borderId="1" xfId="0" applyNumberFormat="1" applyFont="1" applyFill="1" applyBorder="1" applyAlignment="1">
      <alignment horizontal="left" vertical="top"/>
    </xf>
    <xf numFmtId="165" fontId="2" fillId="32" borderId="1" xfId="0" applyNumberFormat="1" applyFont="1" applyFill="1" applyBorder="1" applyAlignment="1">
      <alignment horizontal="left" vertical="top"/>
    </xf>
    <xf numFmtId="0" fontId="11" fillId="32" borderId="1" xfId="0" applyFont="1" applyFill="1" applyBorder="1" applyAlignment="1">
      <alignment vertical="top" wrapText="1"/>
    </xf>
    <xf numFmtId="0" fontId="11" fillId="33" borderId="1" xfId="0" applyFont="1" applyFill="1" applyBorder="1" applyAlignment="1">
      <alignment horizontal="left" vertical="top" wrapText="1"/>
    </xf>
    <xf numFmtId="16" fontId="11" fillId="33" borderId="1" xfId="0" quotePrefix="1" applyNumberFormat="1" applyFont="1" applyFill="1" applyBorder="1" applyAlignment="1">
      <alignment horizontal="left" vertical="top" wrapText="1"/>
    </xf>
    <xf numFmtId="0" fontId="2" fillId="33" borderId="1" xfId="0" applyFont="1" applyFill="1" applyBorder="1" applyAlignment="1">
      <alignment horizontal="left" vertical="top" wrapText="1"/>
    </xf>
    <xf numFmtId="44" fontId="2" fillId="33" borderId="1" xfId="0" applyNumberFormat="1" applyFont="1" applyFill="1" applyBorder="1" applyAlignment="1">
      <alignment horizontal="left" vertical="top"/>
    </xf>
    <xf numFmtId="165" fontId="2" fillId="33" borderId="1" xfId="0" applyNumberFormat="1" applyFont="1" applyFill="1" applyBorder="1" applyAlignment="1">
      <alignment horizontal="left" vertical="top"/>
    </xf>
    <xf numFmtId="44" fontId="11" fillId="33" borderId="1" xfId="0" applyNumberFormat="1" applyFont="1" applyFill="1" applyBorder="1" applyAlignment="1">
      <alignment horizontal="left" vertical="top"/>
    </xf>
    <xf numFmtId="165" fontId="11" fillId="33" borderId="1" xfId="0" applyNumberFormat="1" applyFont="1" applyFill="1" applyBorder="1" applyAlignment="1">
      <alignment horizontal="left" vertical="top"/>
    </xf>
    <xf numFmtId="0" fontId="2" fillId="33" borderId="1" xfId="0" applyFont="1" applyFill="1" applyBorder="1" applyAlignment="1">
      <alignment horizontal="left" vertical="top"/>
    </xf>
    <xf numFmtId="0" fontId="16" fillId="34" borderId="1" xfId="0" applyFont="1" applyFill="1" applyBorder="1" applyAlignment="1">
      <alignment vertical="top" wrapText="1"/>
    </xf>
    <xf numFmtId="0" fontId="11" fillId="33" borderId="1" xfId="0" applyFont="1" applyFill="1" applyBorder="1" applyAlignment="1">
      <alignment horizontal="left" vertical="top"/>
    </xf>
    <xf numFmtId="8" fontId="11" fillId="33" borderId="1" xfId="0" applyNumberFormat="1" applyFont="1" applyFill="1" applyBorder="1" applyAlignment="1">
      <alignment horizontal="left" vertical="top"/>
    </xf>
    <xf numFmtId="0" fontId="13" fillId="35" borderId="1" xfId="0" applyFont="1" applyFill="1" applyBorder="1" applyAlignment="1">
      <alignment horizontal="left" vertical="top" wrapText="1"/>
    </xf>
    <xf numFmtId="49" fontId="2" fillId="35" borderId="1" xfId="0" applyNumberFormat="1" applyFont="1" applyFill="1" applyBorder="1" applyAlignment="1">
      <alignment horizontal="left" vertical="top" wrapText="1"/>
    </xf>
    <xf numFmtId="0" fontId="2" fillId="35" borderId="1" xfId="0" applyFont="1" applyFill="1" applyBorder="1" applyAlignment="1">
      <alignment horizontal="left" vertical="top" wrapText="1"/>
    </xf>
    <xf numFmtId="44" fontId="2" fillId="35" borderId="1" xfId="0" applyNumberFormat="1" applyFont="1" applyFill="1" applyBorder="1" applyAlignment="1">
      <alignment horizontal="left" vertical="top"/>
    </xf>
    <xf numFmtId="165" fontId="2" fillId="35" borderId="1" xfId="0" applyNumberFormat="1" applyFont="1" applyFill="1" applyBorder="1" applyAlignment="1">
      <alignment horizontal="left" vertical="top"/>
    </xf>
    <xf numFmtId="8" fontId="17" fillId="36" borderId="1" xfId="0" applyNumberFormat="1" applyFont="1" applyFill="1" applyBorder="1" applyAlignment="1">
      <alignment vertical="top"/>
    </xf>
    <xf numFmtId="0" fontId="11" fillId="35" borderId="1" xfId="0" applyFont="1" applyFill="1" applyBorder="1" applyAlignment="1">
      <alignment vertical="top" wrapText="1"/>
    </xf>
    <xf numFmtId="0" fontId="16" fillId="36" borderId="1" xfId="0" applyFont="1" applyFill="1" applyBorder="1" applyAlignment="1">
      <alignment vertical="top" wrapText="1"/>
    </xf>
    <xf numFmtId="0" fontId="16" fillId="35" borderId="1" xfId="0" applyFont="1" applyFill="1" applyBorder="1" applyAlignment="1">
      <alignment horizontal="left" vertical="top" wrapText="1"/>
    </xf>
    <xf numFmtId="44" fontId="2" fillId="35" borderId="1" xfId="0" applyNumberFormat="1" applyFont="1" applyFill="1" applyBorder="1" applyAlignment="1">
      <alignment vertical="top"/>
    </xf>
    <xf numFmtId="166" fontId="2" fillId="35" borderId="1" xfId="0" applyNumberFormat="1" applyFont="1" applyFill="1" applyBorder="1" applyAlignment="1">
      <alignment vertical="top"/>
    </xf>
    <xf numFmtId="0" fontId="13" fillId="37" borderId="1" xfId="0" applyFont="1" applyFill="1" applyBorder="1" applyAlignment="1">
      <alignment vertical="top" wrapText="1"/>
    </xf>
    <xf numFmtId="49" fontId="2" fillId="37" borderId="1" xfId="0" applyNumberFormat="1" applyFont="1" applyFill="1" applyBorder="1" applyAlignment="1">
      <alignment vertical="top" wrapText="1"/>
    </xf>
    <xf numFmtId="0" fontId="2" fillId="37" borderId="1" xfId="0" applyFont="1" applyFill="1" applyBorder="1" applyAlignment="1">
      <alignment horizontal="left" vertical="top" wrapText="1"/>
    </xf>
    <xf numFmtId="165" fontId="2" fillId="37" borderId="1" xfId="0" applyNumberFormat="1" applyFont="1" applyFill="1" applyBorder="1" applyAlignment="1">
      <alignment horizontal="left" vertical="top"/>
    </xf>
    <xf numFmtId="0" fontId="11" fillId="37" borderId="1" xfId="0" applyFont="1" applyFill="1" applyBorder="1" applyAlignment="1">
      <alignment vertical="top" wrapText="1"/>
    </xf>
    <xf numFmtId="44" fontId="2" fillId="37" borderId="1" xfId="0" applyNumberFormat="1" applyFont="1" applyFill="1" applyBorder="1" applyAlignment="1">
      <alignment vertical="top"/>
    </xf>
    <xf numFmtId="44" fontId="11" fillId="37" borderId="1" xfId="0" applyNumberFormat="1" applyFont="1" applyFill="1" applyBorder="1" applyAlignment="1">
      <alignment vertical="top"/>
    </xf>
    <xf numFmtId="6" fontId="11" fillId="37" borderId="1" xfId="0" applyNumberFormat="1" applyFont="1" applyFill="1" applyBorder="1" applyAlignment="1">
      <alignment vertical="top"/>
    </xf>
    <xf numFmtId="0" fontId="11" fillId="37" borderId="1" xfId="0" applyFont="1" applyFill="1" applyBorder="1" applyAlignment="1">
      <alignment horizontal="left" vertical="top" wrapText="1"/>
    </xf>
    <xf numFmtId="49" fontId="2" fillId="19" borderId="1" xfId="0" quotePrefix="1" applyNumberFormat="1" applyFont="1" applyFill="1" applyBorder="1" applyAlignment="1">
      <alignment vertical="top" wrapText="1"/>
    </xf>
    <xf numFmtId="0" fontId="13" fillId="27" borderId="1" xfId="0" applyFont="1" applyFill="1" applyBorder="1" applyAlignment="1">
      <alignment vertical="top" wrapText="1"/>
    </xf>
    <xf numFmtId="49" fontId="2" fillId="27" borderId="1" xfId="0" quotePrefix="1" applyNumberFormat="1" applyFont="1" applyFill="1" applyBorder="1" applyAlignment="1">
      <alignment vertical="top" wrapText="1"/>
    </xf>
    <xf numFmtId="8" fontId="17" fillId="28" borderId="1" xfId="0" applyNumberFormat="1" applyFont="1" applyFill="1" applyBorder="1" applyAlignment="1">
      <alignment vertical="top"/>
    </xf>
    <xf numFmtId="0" fontId="2" fillId="27" borderId="1" xfId="0" applyFont="1" applyFill="1" applyBorder="1" applyAlignment="1">
      <alignment vertical="top"/>
    </xf>
    <xf numFmtId="0" fontId="17" fillId="28" borderId="1" xfId="0" applyFont="1" applyFill="1" applyBorder="1" applyAlignment="1">
      <alignment vertical="top"/>
    </xf>
    <xf numFmtId="0" fontId="13" fillId="2" borderId="14" xfId="0" applyFont="1" applyFill="1" applyBorder="1" applyAlignment="1">
      <alignment horizontal="left" vertical="top" wrapText="1"/>
    </xf>
    <xf numFmtId="0" fontId="2" fillId="2" borderId="14" xfId="0" quotePrefix="1" applyFont="1" applyFill="1" applyBorder="1" applyAlignment="1">
      <alignment horizontal="left" vertical="top" wrapText="1"/>
    </xf>
    <xf numFmtId="0" fontId="2" fillId="2" borderId="14" xfId="0" applyFont="1" applyFill="1" applyBorder="1" applyAlignment="1">
      <alignment horizontal="left" vertical="top" wrapText="1"/>
    </xf>
    <xf numFmtId="164" fontId="2" fillId="2" borderId="14" xfId="0" applyNumberFormat="1" applyFont="1" applyFill="1" applyBorder="1" applyAlignment="1">
      <alignment horizontal="left" vertical="top"/>
    </xf>
    <xf numFmtId="165" fontId="2" fillId="2" borderId="14" xfId="0" applyNumberFormat="1" applyFont="1" applyFill="1" applyBorder="1" applyAlignment="1">
      <alignment horizontal="left" vertical="top"/>
    </xf>
    <xf numFmtId="0" fontId="2" fillId="2" borderId="14" xfId="0" applyFont="1" applyFill="1" applyBorder="1" applyAlignment="1">
      <alignment horizontal="left" vertical="top"/>
    </xf>
    <xf numFmtId="0" fontId="25" fillId="2" borderId="22" xfId="0" applyFont="1" applyFill="1" applyBorder="1" applyAlignment="1">
      <alignment vertical="top" wrapText="1"/>
    </xf>
    <xf numFmtId="0" fontId="13" fillId="2" borderId="16"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16" xfId="0" quotePrefix="1" applyFont="1" applyFill="1" applyBorder="1" applyAlignment="1">
      <alignment horizontal="left" vertical="top" wrapText="1"/>
    </xf>
    <xf numFmtId="166" fontId="2" fillId="2" borderId="16" xfId="0" applyNumberFormat="1" applyFont="1" applyFill="1" applyBorder="1" applyAlignment="1">
      <alignment horizontal="left" vertical="top"/>
    </xf>
    <xf numFmtId="165" fontId="2" fillId="2" borderId="16" xfId="0" applyNumberFormat="1" applyFont="1" applyFill="1" applyBorder="1" applyAlignment="1">
      <alignment horizontal="left" vertical="top"/>
    </xf>
    <xf numFmtId="0" fontId="2" fillId="2" borderId="16" xfId="0" applyFont="1" applyFill="1" applyBorder="1" applyAlignment="1">
      <alignment horizontal="left" vertical="top"/>
    </xf>
    <xf numFmtId="0" fontId="25" fillId="2" borderId="20" xfId="0" applyFont="1" applyFill="1" applyBorder="1" applyAlignment="1">
      <alignment vertical="top" wrapText="1"/>
    </xf>
    <xf numFmtId="0" fontId="16" fillId="31" borderId="14" xfId="0" applyFont="1" applyFill="1" applyBorder="1" applyAlignment="1">
      <alignment horizontal="left" vertical="top" wrapText="1"/>
    </xf>
    <xf numFmtId="0" fontId="11" fillId="31" borderId="14" xfId="0" applyFont="1" applyFill="1" applyBorder="1" applyAlignment="1">
      <alignment vertical="top" wrapText="1"/>
    </xf>
    <xf numFmtId="0" fontId="13" fillId="31" borderId="14" xfId="0" applyFont="1" applyFill="1" applyBorder="1" applyAlignment="1">
      <alignment horizontal="left" vertical="top" wrapText="1"/>
    </xf>
    <xf numFmtId="17" fontId="2" fillId="31" borderId="14" xfId="0" quotePrefix="1" applyNumberFormat="1" applyFont="1" applyFill="1" applyBorder="1" applyAlignment="1">
      <alignment horizontal="left" vertical="top" wrapText="1"/>
    </xf>
    <xf numFmtId="0" fontId="2" fillId="31" borderId="14" xfId="0" applyFont="1" applyFill="1" applyBorder="1" applyAlignment="1">
      <alignment horizontal="left" vertical="top" wrapText="1"/>
    </xf>
    <xf numFmtId="166" fontId="2" fillId="31" borderId="14" xfId="0" applyNumberFormat="1" applyFont="1" applyFill="1" applyBorder="1" applyAlignment="1">
      <alignment horizontal="left" vertical="top"/>
    </xf>
    <xf numFmtId="165" fontId="2" fillId="31" borderId="14" xfId="0" applyNumberFormat="1" applyFont="1" applyFill="1" applyBorder="1" applyAlignment="1">
      <alignment horizontal="left" vertical="top"/>
    </xf>
    <xf numFmtId="0" fontId="25" fillId="6" borderId="22" xfId="0" applyFont="1" applyFill="1" applyBorder="1" applyAlignment="1">
      <alignment vertical="top" wrapText="1"/>
    </xf>
    <xf numFmtId="0" fontId="2" fillId="31" borderId="16" xfId="0" applyFont="1" applyFill="1" applyBorder="1" applyAlignment="1">
      <alignment horizontal="left" vertical="top" wrapText="1"/>
    </xf>
    <xf numFmtId="0" fontId="13" fillId="31" borderId="16" xfId="0" applyFont="1" applyFill="1" applyBorder="1" applyAlignment="1">
      <alignment horizontal="left" vertical="top" wrapText="1"/>
    </xf>
    <xf numFmtId="17" fontId="2" fillId="31" borderId="16" xfId="0" quotePrefix="1" applyNumberFormat="1" applyFont="1" applyFill="1" applyBorder="1" applyAlignment="1">
      <alignment horizontal="left" vertical="top" wrapText="1"/>
    </xf>
    <xf numFmtId="44" fontId="2" fillId="31" borderId="16" xfId="0" applyNumberFormat="1" applyFont="1" applyFill="1" applyBorder="1" applyAlignment="1">
      <alignment horizontal="left" vertical="top"/>
    </xf>
    <xf numFmtId="165" fontId="2" fillId="31" borderId="16" xfId="0" applyNumberFormat="1" applyFont="1" applyFill="1" applyBorder="1" applyAlignment="1">
      <alignment horizontal="left" vertical="top"/>
    </xf>
    <xf numFmtId="0" fontId="2" fillId="31" borderId="16" xfId="0" applyFont="1" applyFill="1" applyBorder="1" applyAlignment="1">
      <alignment horizontal="left" vertical="top"/>
    </xf>
    <xf numFmtId="0" fontId="11" fillId="17" borderId="14" xfId="0" applyFont="1" applyFill="1" applyBorder="1" applyAlignment="1">
      <alignment horizontal="left" vertical="top" wrapText="1"/>
    </xf>
    <xf numFmtId="0" fontId="27" fillId="17" borderId="14" xfId="0" applyFont="1" applyFill="1" applyBorder="1" applyAlignment="1">
      <alignment horizontal="left" vertical="top" wrapText="1"/>
    </xf>
    <xf numFmtId="0" fontId="2" fillId="17" borderId="14" xfId="0" applyFont="1" applyFill="1" applyBorder="1" applyAlignment="1">
      <alignment horizontal="left" vertical="top" wrapText="1"/>
    </xf>
    <xf numFmtId="49" fontId="11" fillId="17" borderId="14" xfId="0" quotePrefix="1" applyNumberFormat="1" applyFont="1" applyFill="1" applyBorder="1" applyAlignment="1">
      <alignment horizontal="left" vertical="top" wrapText="1"/>
    </xf>
    <xf numFmtId="44" fontId="2" fillId="17" borderId="14" xfId="0" applyNumberFormat="1" applyFont="1" applyFill="1" applyBorder="1" applyAlignment="1">
      <alignment horizontal="left" vertical="top"/>
    </xf>
    <xf numFmtId="165" fontId="2" fillId="17" borderId="14" xfId="0" applyNumberFormat="1" applyFont="1" applyFill="1" applyBorder="1" applyAlignment="1">
      <alignment horizontal="left" vertical="top"/>
    </xf>
    <xf numFmtId="0" fontId="2" fillId="17" borderId="14" xfId="0" applyFont="1" applyFill="1" applyBorder="1" applyAlignment="1">
      <alignment horizontal="left" vertical="top"/>
    </xf>
    <xf numFmtId="0" fontId="25" fillId="7" borderId="22" xfId="0" applyFont="1" applyFill="1" applyBorder="1" applyAlignment="1">
      <alignment horizontal="left" vertical="top" wrapText="1"/>
    </xf>
    <xf numFmtId="0" fontId="11" fillId="17" borderId="16" xfId="0" applyFont="1" applyFill="1" applyBorder="1" applyAlignment="1">
      <alignment horizontal="left" vertical="top" wrapText="1"/>
    </xf>
    <xf numFmtId="0" fontId="2" fillId="17" borderId="16" xfId="0" applyFont="1" applyFill="1" applyBorder="1" applyAlignment="1">
      <alignment horizontal="left" vertical="top" wrapText="1"/>
    </xf>
    <xf numFmtId="49" fontId="11" fillId="17" borderId="16" xfId="0" quotePrefix="1" applyNumberFormat="1" applyFont="1" applyFill="1" applyBorder="1" applyAlignment="1">
      <alignment horizontal="left" vertical="top" wrapText="1"/>
    </xf>
    <xf numFmtId="44" fontId="2" fillId="17" borderId="16" xfId="0" applyNumberFormat="1" applyFont="1" applyFill="1" applyBorder="1" applyAlignment="1">
      <alignment horizontal="left" vertical="top"/>
    </xf>
    <xf numFmtId="165" fontId="2" fillId="17" borderId="16" xfId="0" applyNumberFormat="1" applyFont="1" applyFill="1" applyBorder="1" applyAlignment="1">
      <alignment horizontal="left" vertical="top"/>
    </xf>
    <xf numFmtId="0" fontId="2" fillId="17" borderId="16" xfId="0" applyFont="1" applyFill="1" applyBorder="1" applyAlignment="1">
      <alignment horizontal="left" vertical="top"/>
    </xf>
    <xf numFmtId="0" fontId="25" fillId="7" borderId="20" xfId="0" applyFont="1" applyFill="1" applyBorder="1" applyAlignment="1">
      <alignment horizontal="left" vertical="top" wrapText="1"/>
    </xf>
    <xf numFmtId="0" fontId="2" fillId="32" borderId="14" xfId="0" applyFont="1" applyFill="1" applyBorder="1" applyAlignment="1">
      <alignment horizontal="left" vertical="top" wrapText="1"/>
    </xf>
    <xf numFmtId="0" fontId="2" fillId="32" borderId="14" xfId="0" quotePrefix="1" applyFont="1" applyFill="1" applyBorder="1" applyAlignment="1">
      <alignment horizontal="left" vertical="top" wrapText="1"/>
    </xf>
    <xf numFmtId="44" fontId="2" fillId="32" borderId="14" xfId="0" applyNumberFormat="1" applyFont="1" applyFill="1" applyBorder="1" applyAlignment="1">
      <alignment horizontal="left" vertical="top"/>
    </xf>
    <xf numFmtId="165" fontId="2" fillId="32" borderId="14" xfId="0" applyNumberFormat="1" applyFont="1" applyFill="1" applyBorder="1" applyAlignment="1">
      <alignment horizontal="left" vertical="top"/>
    </xf>
    <xf numFmtId="0" fontId="2" fillId="32" borderId="16" xfId="0" quotePrefix="1" applyFont="1" applyFill="1" applyBorder="1" applyAlignment="1">
      <alignment horizontal="left" vertical="top" wrapText="1"/>
    </xf>
    <xf numFmtId="0" fontId="2" fillId="32" borderId="16" xfId="0" applyFont="1" applyFill="1" applyBorder="1" applyAlignment="1">
      <alignment horizontal="left" vertical="top" wrapText="1"/>
    </xf>
    <xf numFmtId="44" fontId="2" fillId="32" borderId="16" xfId="0" applyNumberFormat="1" applyFont="1" applyFill="1" applyBorder="1" applyAlignment="1">
      <alignment horizontal="left" vertical="top"/>
    </xf>
    <xf numFmtId="165" fontId="2" fillId="32" borderId="16" xfId="0" applyNumberFormat="1" applyFont="1" applyFill="1" applyBorder="1" applyAlignment="1">
      <alignment horizontal="left" vertical="top"/>
    </xf>
    <xf numFmtId="0" fontId="11" fillId="33" borderId="14" xfId="0" applyFont="1" applyFill="1" applyBorder="1" applyAlignment="1">
      <alignment horizontal="left" vertical="top" wrapText="1"/>
    </xf>
    <xf numFmtId="16" fontId="11" fillId="33" borderId="14" xfId="0" quotePrefix="1" applyNumberFormat="1" applyFont="1" applyFill="1" applyBorder="1" applyAlignment="1">
      <alignment horizontal="left" vertical="top" wrapText="1"/>
    </xf>
    <xf numFmtId="0" fontId="2" fillId="33" borderId="14" xfId="0" applyFont="1" applyFill="1" applyBorder="1" applyAlignment="1">
      <alignment horizontal="left" vertical="top" wrapText="1"/>
    </xf>
    <xf numFmtId="44" fontId="2" fillId="33" borderId="14" xfId="0" applyNumberFormat="1" applyFont="1" applyFill="1" applyBorder="1" applyAlignment="1">
      <alignment horizontal="left" vertical="top"/>
    </xf>
    <xf numFmtId="165" fontId="2" fillId="33" borderId="14" xfId="0" applyNumberFormat="1" applyFont="1" applyFill="1" applyBorder="1" applyAlignment="1">
      <alignment horizontal="left" vertical="top"/>
    </xf>
    <xf numFmtId="0" fontId="11" fillId="33" borderId="16" xfId="0" applyFont="1" applyFill="1" applyBorder="1" applyAlignment="1">
      <alignment horizontal="left" vertical="top" wrapText="1"/>
    </xf>
    <xf numFmtId="16" fontId="11" fillId="33" borderId="16" xfId="0" quotePrefix="1" applyNumberFormat="1" applyFont="1" applyFill="1" applyBorder="1" applyAlignment="1">
      <alignment horizontal="left" vertical="top" wrapText="1"/>
    </xf>
    <xf numFmtId="44" fontId="2" fillId="33" borderId="16" xfId="0" applyNumberFormat="1" applyFont="1" applyFill="1" applyBorder="1" applyAlignment="1">
      <alignment horizontal="left" vertical="top"/>
    </xf>
    <xf numFmtId="165" fontId="2" fillId="33" borderId="16" xfId="0" applyNumberFormat="1" applyFont="1" applyFill="1" applyBorder="1" applyAlignment="1">
      <alignment horizontal="left" vertical="top"/>
    </xf>
    <xf numFmtId="0" fontId="2" fillId="33" borderId="16" xfId="0" applyFont="1" applyFill="1" applyBorder="1" applyAlignment="1">
      <alignment horizontal="left" vertical="top" wrapText="1"/>
    </xf>
    <xf numFmtId="165" fontId="11" fillId="33" borderId="14" xfId="0" applyNumberFormat="1" applyFont="1" applyFill="1" applyBorder="1" applyAlignment="1">
      <alignment horizontal="left" vertical="top"/>
    </xf>
    <xf numFmtId="0" fontId="11" fillId="33" borderId="14" xfId="0" applyFont="1" applyFill="1" applyBorder="1" applyAlignment="1">
      <alignment horizontal="left" vertical="top"/>
    </xf>
    <xf numFmtId="44" fontId="11" fillId="33" borderId="16" xfId="0" applyNumberFormat="1" applyFont="1" applyFill="1" applyBorder="1" applyAlignment="1">
      <alignment horizontal="left" vertical="top"/>
    </xf>
    <xf numFmtId="165" fontId="11" fillId="33" borderId="16" xfId="0" applyNumberFormat="1" applyFont="1" applyFill="1" applyBorder="1" applyAlignment="1">
      <alignment horizontal="left" vertical="top"/>
    </xf>
    <xf numFmtId="0" fontId="11" fillId="33" borderId="16" xfId="0" applyFont="1" applyFill="1" applyBorder="1" applyAlignment="1">
      <alignment horizontal="left" vertical="top"/>
    </xf>
    <xf numFmtId="0" fontId="13" fillId="35" borderId="14" xfId="0" applyFont="1" applyFill="1" applyBorder="1" applyAlignment="1">
      <alignment horizontal="left" vertical="top" wrapText="1"/>
    </xf>
    <xf numFmtId="49" fontId="2" fillId="35" borderId="14" xfId="0" applyNumberFormat="1" applyFont="1" applyFill="1" applyBorder="1" applyAlignment="1">
      <alignment horizontal="left" vertical="top" wrapText="1"/>
    </xf>
    <xf numFmtId="0" fontId="2" fillId="35" borderId="14" xfId="0" applyFont="1" applyFill="1" applyBorder="1" applyAlignment="1">
      <alignment horizontal="left" vertical="top" wrapText="1"/>
    </xf>
    <xf numFmtId="44" fontId="2" fillId="35" borderId="14" xfId="0" applyNumberFormat="1" applyFont="1" applyFill="1" applyBorder="1" applyAlignment="1">
      <alignment horizontal="left" vertical="top"/>
    </xf>
    <xf numFmtId="165" fontId="2" fillId="35" borderId="14" xfId="0" applyNumberFormat="1" applyFont="1" applyFill="1" applyBorder="1" applyAlignment="1">
      <alignment horizontal="left" vertical="top"/>
    </xf>
    <xf numFmtId="0" fontId="11" fillId="35" borderId="16" xfId="0" applyFont="1" applyFill="1" applyBorder="1" applyAlignment="1">
      <alignment vertical="top" wrapText="1"/>
    </xf>
    <xf numFmtId="49" fontId="2" fillId="35" borderId="16" xfId="0" applyNumberFormat="1" applyFont="1" applyFill="1" applyBorder="1" applyAlignment="1">
      <alignment horizontal="left" vertical="top" wrapText="1"/>
    </xf>
    <xf numFmtId="0" fontId="2" fillId="35" borderId="16" xfId="0" applyFont="1" applyFill="1" applyBorder="1" applyAlignment="1">
      <alignment horizontal="left" vertical="top" wrapText="1"/>
    </xf>
    <xf numFmtId="166" fontId="2" fillId="35" borderId="16" xfId="0" applyNumberFormat="1" applyFont="1" applyFill="1" applyBorder="1" applyAlignment="1">
      <alignment vertical="top"/>
    </xf>
    <xf numFmtId="165" fontId="2" fillId="35" borderId="16" xfId="0" applyNumberFormat="1" applyFont="1" applyFill="1" applyBorder="1" applyAlignment="1">
      <alignment horizontal="left" vertical="top"/>
    </xf>
    <xf numFmtId="0" fontId="2" fillId="35" borderId="16" xfId="0" applyFont="1" applyFill="1" applyBorder="1" applyAlignment="1">
      <alignment vertical="top"/>
    </xf>
    <xf numFmtId="0" fontId="13" fillId="37" borderId="14" xfId="0" applyFont="1" applyFill="1" applyBorder="1" applyAlignment="1">
      <alignment vertical="top" wrapText="1"/>
    </xf>
    <xf numFmtId="49" fontId="2" fillId="37" borderId="14" xfId="0" applyNumberFormat="1" applyFont="1" applyFill="1" applyBorder="1" applyAlignment="1">
      <alignment vertical="top" wrapText="1"/>
    </xf>
    <xf numFmtId="0" fontId="2" fillId="37" borderId="14" xfId="0" applyFont="1" applyFill="1" applyBorder="1" applyAlignment="1">
      <alignment horizontal="left" vertical="top" wrapText="1"/>
    </xf>
    <xf numFmtId="44" fontId="2" fillId="37" borderId="14" xfId="2" applyFont="1" applyFill="1" applyBorder="1" applyAlignment="1">
      <alignment vertical="top"/>
    </xf>
    <xf numFmtId="165" fontId="2" fillId="37" borderId="14" xfId="0" applyNumberFormat="1" applyFont="1" applyFill="1" applyBorder="1" applyAlignment="1">
      <alignment horizontal="left" vertical="top"/>
    </xf>
    <xf numFmtId="0" fontId="13" fillId="37" borderId="16" xfId="0" applyFont="1" applyFill="1" applyBorder="1" applyAlignment="1">
      <alignment vertical="top" wrapText="1"/>
    </xf>
    <xf numFmtId="49" fontId="2" fillId="37" borderId="16" xfId="0" applyNumberFormat="1" applyFont="1" applyFill="1" applyBorder="1" applyAlignment="1">
      <alignment vertical="top" wrapText="1"/>
    </xf>
    <xf numFmtId="0" fontId="11" fillId="37" borderId="16" xfId="0" applyFont="1" applyFill="1" applyBorder="1" applyAlignment="1">
      <alignment horizontal="left" vertical="top" wrapText="1"/>
    </xf>
    <xf numFmtId="44" fontId="2" fillId="37" borderId="16" xfId="0" applyNumberFormat="1" applyFont="1" applyFill="1" applyBorder="1" applyAlignment="1">
      <alignment vertical="top"/>
    </xf>
    <xf numFmtId="165" fontId="11" fillId="37" borderId="16" xfId="0" applyNumberFormat="1" applyFont="1" applyFill="1" applyBorder="1" applyAlignment="1">
      <alignment horizontal="left" vertical="top"/>
    </xf>
    <xf numFmtId="0" fontId="2" fillId="37" borderId="16" xfId="0" applyFont="1" applyFill="1" applyBorder="1" applyAlignment="1">
      <alignment horizontal="left" vertical="top" wrapText="1"/>
    </xf>
    <xf numFmtId="49" fontId="2" fillId="19" borderId="14" xfId="0" quotePrefix="1" applyNumberFormat="1" applyFont="1" applyFill="1" applyBorder="1" applyAlignment="1">
      <alignment vertical="top" wrapText="1"/>
    </xf>
    <xf numFmtId="0" fontId="16" fillId="19" borderId="16" xfId="0" applyFont="1" applyFill="1" applyBorder="1" applyAlignment="1">
      <alignment horizontal="left" vertical="top" wrapText="1"/>
    </xf>
    <xf numFmtId="49" fontId="2" fillId="19" borderId="16" xfId="0" quotePrefix="1" applyNumberFormat="1" applyFont="1" applyFill="1" applyBorder="1" applyAlignment="1">
      <alignment vertical="top" wrapText="1"/>
    </xf>
    <xf numFmtId="0" fontId="2" fillId="19" borderId="16" xfId="0" applyFont="1" applyFill="1" applyBorder="1" applyAlignment="1">
      <alignment horizontal="left" vertical="top" wrapText="1"/>
    </xf>
    <xf numFmtId="44" fontId="2" fillId="19" borderId="16" xfId="0" applyNumberFormat="1" applyFont="1" applyFill="1" applyBorder="1" applyAlignment="1">
      <alignment vertical="top"/>
    </xf>
    <xf numFmtId="165" fontId="2" fillId="19" borderId="16" xfId="0" applyNumberFormat="1" applyFont="1" applyFill="1" applyBorder="1" applyAlignment="1">
      <alignment horizontal="left" vertical="top"/>
    </xf>
    <xf numFmtId="0" fontId="7" fillId="13" borderId="30" xfId="0" applyFont="1" applyFill="1" applyBorder="1" applyAlignment="1">
      <alignment horizontal="left" vertical="top" wrapText="1"/>
    </xf>
    <xf numFmtId="0" fontId="13" fillId="13" borderId="15" xfId="0" applyFont="1" applyFill="1" applyBorder="1" applyAlignment="1">
      <alignment horizontal="left" vertical="top" wrapText="1"/>
    </xf>
    <xf numFmtId="0" fontId="11" fillId="13" borderId="15" xfId="0" applyFont="1" applyFill="1" applyBorder="1" applyAlignment="1">
      <alignment vertical="top" wrapText="1"/>
    </xf>
    <xf numFmtId="0" fontId="11" fillId="13" borderId="15" xfId="0" applyFont="1" applyFill="1" applyBorder="1" applyAlignment="1">
      <alignment horizontal="left" vertical="top" wrapText="1"/>
    </xf>
    <xf numFmtId="0" fontId="2" fillId="13" borderId="15" xfId="0" applyFont="1" applyFill="1" applyBorder="1" applyAlignment="1">
      <alignment vertical="top" wrapText="1"/>
    </xf>
    <xf numFmtId="0" fontId="2" fillId="13" borderId="15" xfId="0" applyFont="1" applyFill="1" applyBorder="1" applyAlignment="1">
      <alignment horizontal="left" vertical="top" wrapText="1"/>
    </xf>
    <xf numFmtId="44" fontId="2" fillId="13" borderId="15" xfId="0" applyNumberFormat="1" applyFont="1" applyFill="1" applyBorder="1" applyAlignment="1">
      <alignment vertical="top"/>
    </xf>
    <xf numFmtId="165" fontId="2" fillId="13" borderId="15" xfId="0" applyNumberFormat="1" applyFont="1" applyFill="1" applyBorder="1" applyAlignment="1">
      <alignment horizontal="left" vertical="top"/>
    </xf>
    <xf numFmtId="0" fontId="2" fillId="13" borderId="15" xfId="0" applyFont="1" applyFill="1" applyBorder="1" applyAlignment="1">
      <alignment vertical="top"/>
    </xf>
    <xf numFmtId="0" fontId="25" fillId="13" borderId="31" xfId="0" applyFont="1" applyFill="1" applyBorder="1" applyAlignment="1">
      <alignment vertical="top" wrapText="1"/>
    </xf>
    <xf numFmtId="0" fontId="13" fillId="27" borderId="14" xfId="0" applyFont="1" applyFill="1" applyBorder="1" applyAlignment="1">
      <alignment vertical="top" wrapText="1"/>
    </xf>
    <xf numFmtId="49" fontId="2" fillId="27" borderId="14" xfId="0" quotePrefix="1" applyNumberFormat="1" applyFont="1" applyFill="1" applyBorder="1" applyAlignment="1">
      <alignment vertical="top" wrapText="1"/>
    </xf>
    <xf numFmtId="0" fontId="2" fillId="27" borderId="14" xfId="0" applyFont="1" applyFill="1" applyBorder="1" applyAlignment="1">
      <alignment horizontal="left" vertical="top" wrapText="1"/>
    </xf>
    <xf numFmtId="44" fontId="2" fillId="27" borderId="14" xfId="0" applyNumberFormat="1" applyFont="1" applyFill="1" applyBorder="1" applyAlignment="1">
      <alignment vertical="top"/>
    </xf>
    <xf numFmtId="165" fontId="2" fillId="27" borderId="14" xfId="0" applyNumberFormat="1" applyFont="1" applyFill="1" applyBorder="1" applyAlignment="1">
      <alignment horizontal="left" vertical="top"/>
    </xf>
    <xf numFmtId="0" fontId="11" fillId="14" borderId="16" xfId="0" applyFont="1" applyFill="1" applyBorder="1" applyAlignment="1">
      <alignment horizontal="left" vertical="top" wrapText="1"/>
    </xf>
    <xf numFmtId="0" fontId="11" fillId="14" borderId="16" xfId="0" applyFont="1" applyFill="1" applyBorder="1" applyAlignment="1">
      <alignment vertical="top" wrapText="1"/>
    </xf>
    <xf numFmtId="0" fontId="2" fillId="21" borderId="16" xfId="0" applyFont="1" applyFill="1" applyBorder="1" applyAlignment="1">
      <alignment vertical="top" wrapText="1"/>
    </xf>
    <xf numFmtId="0" fontId="13" fillId="14" borderId="16" xfId="0" applyFont="1" applyFill="1" applyBorder="1" applyAlignment="1">
      <alignment vertical="top" wrapText="1"/>
    </xf>
    <xf numFmtId="49" fontId="2" fillId="27" borderId="16" xfId="0" quotePrefix="1" applyNumberFormat="1" applyFont="1" applyFill="1" applyBorder="1" applyAlignment="1">
      <alignment vertical="top" wrapText="1"/>
    </xf>
    <xf numFmtId="8" fontId="17" fillId="28" borderId="16" xfId="0" applyNumberFormat="1" applyFont="1" applyFill="1" applyBorder="1" applyAlignment="1">
      <alignment vertical="top"/>
    </xf>
    <xf numFmtId="165" fontId="2" fillId="27" borderId="16" xfId="0" applyNumberFormat="1" applyFont="1" applyFill="1" applyBorder="1" applyAlignment="1">
      <alignment horizontal="left" vertical="top"/>
    </xf>
    <xf numFmtId="0" fontId="2" fillId="27" borderId="16" xfId="0" applyFont="1" applyFill="1" applyBorder="1" applyAlignment="1">
      <alignment vertical="top"/>
    </xf>
    <xf numFmtId="0" fontId="25" fillId="14" borderId="20" xfId="0" applyFont="1" applyFill="1" applyBorder="1" applyAlignment="1">
      <alignment vertical="top" wrapText="1"/>
    </xf>
    <xf numFmtId="0" fontId="10" fillId="31" borderId="1" xfId="0" applyFont="1" applyFill="1" applyBorder="1" applyAlignment="1">
      <alignment horizontal="left" vertical="top" wrapText="1"/>
    </xf>
    <xf numFmtId="0" fontId="10" fillId="31" borderId="1" xfId="0" applyFont="1" applyFill="1" applyBorder="1" applyAlignment="1">
      <alignment horizontal="left" vertical="top"/>
    </xf>
    <xf numFmtId="0" fontId="11" fillId="35" borderId="1" xfId="0" applyFont="1" applyFill="1" applyBorder="1" applyAlignment="1">
      <alignment horizontal="left" vertical="top" wrapText="1"/>
    </xf>
    <xf numFmtId="0" fontId="16" fillId="26" borderId="1" xfId="0" applyFont="1" applyFill="1" applyBorder="1" applyAlignment="1">
      <alignment horizontal="left" vertical="top" wrapText="1"/>
    </xf>
    <xf numFmtId="0" fontId="16" fillId="26" borderId="16" xfId="0" applyFont="1" applyFill="1" applyBorder="1" applyAlignment="1">
      <alignment horizontal="left" vertical="top" wrapText="1"/>
    </xf>
    <xf numFmtId="0" fontId="16" fillId="2" borderId="14" xfId="0" applyFont="1" applyFill="1" applyBorder="1" applyAlignment="1">
      <alignment horizontal="left" vertical="top" wrapText="1"/>
    </xf>
    <xf numFmtId="0" fontId="16" fillId="31" borderId="16" xfId="0" applyFont="1" applyFill="1" applyBorder="1" applyAlignment="1">
      <alignment horizontal="left" vertical="top" wrapText="1"/>
    </xf>
    <xf numFmtId="0" fontId="16" fillId="9" borderId="14" xfId="0" applyFont="1" applyFill="1" applyBorder="1" applyAlignment="1">
      <alignment horizontal="left" vertical="top" wrapText="1"/>
    </xf>
    <xf numFmtId="0" fontId="11" fillId="11" borderId="16" xfId="0" applyFont="1" applyFill="1" applyBorder="1" applyAlignment="1">
      <alignment vertical="top" wrapText="1"/>
    </xf>
    <xf numFmtId="0" fontId="11" fillId="19" borderId="14" xfId="0" applyFont="1" applyFill="1" applyBorder="1" applyAlignment="1">
      <alignment vertical="top" wrapText="1"/>
    </xf>
    <xf numFmtId="0" fontId="11" fillId="19" borderId="1" xfId="0" applyFont="1" applyFill="1" applyBorder="1" applyAlignment="1">
      <alignment vertical="top" wrapText="1"/>
    </xf>
    <xf numFmtId="0" fontId="11" fillId="19" borderId="16" xfId="0" applyFont="1" applyFill="1" applyBorder="1" applyAlignment="1">
      <alignment vertical="top" wrapText="1"/>
    </xf>
    <xf numFmtId="0" fontId="11" fillId="14" borderId="14" xfId="0" applyFont="1" applyFill="1" applyBorder="1" applyAlignment="1">
      <alignment vertical="top" wrapText="1"/>
    </xf>
    <xf numFmtId="0" fontId="19" fillId="26" borderId="1" xfId="0" applyFont="1" applyFill="1" applyBorder="1" applyAlignment="1">
      <alignment horizontal="center" vertical="center" wrapText="1"/>
    </xf>
    <xf numFmtId="0" fontId="13" fillId="9" borderId="14" xfId="0" applyFont="1" applyFill="1" applyBorder="1" applyAlignment="1">
      <alignment horizontal="left" vertical="top" wrapText="1"/>
    </xf>
    <xf numFmtId="0" fontId="14" fillId="9" borderId="1" xfId="0" applyFont="1" applyFill="1" applyBorder="1" applyAlignment="1">
      <alignment horizontal="left" vertical="top" wrapText="1"/>
    </xf>
    <xf numFmtId="0" fontId="2" fillId="9" borderId="1" xfId="0" applyFont="1" applyFill="1" applyBorder="1" applyAlignment="1">
      <alignment horizontal="left" vertical="top" wrapText="1"/>
    </xf>
    <xf numFmtId="0" fontId="2" fillId="9" borderId="16" xfId="0" applyFont="1" applyFill="1" applyBorder="1" applyAlignment="1">
      <alignment horizontal="left" vertical="top" wrapText="1"/>
    </xf>
    <xf numFmtId="0" fontId="25" fillId="6" borderId="14" xfId="0" applyFont="1" applyFill="1" applyBorder="1" applyAlignment="1">
      <alignment horizontal="left" vertical="top" wrapText="1"/>
    </xf>
    <xf numFmtId="0" fontId="25" fillId="6" borderId="1" xfId="0" applyFont="1" applyFill="1" applyBorder="1" applyAlignment="1">
      <alignment horizontal="left" vertical="top" wrapText="1"/>
    </xf>
    <xf numFmtId="0" fontId="25" fillId="6" borderId="16" xfId="0" applyFont="1" applyFill="1" applyBorder="1" applyAlignment="1">
      <alignment horizontal="left" vertical="top" wrapText="1"/>
    </xf>
    <xf numFmtId="0" fontId="7" fillId="7" borderId="25" xfId="0" applyFont="1" applyFill="1" applyBorder="1" applyAlignment="1">
      <alignment horizontal="left" vertical="top" wrapText="1"/>
    </xf>
    <xf numFmtId="0" fontId="7" fillId="7" borderId="26" xfId="0" applyFont="1" applyFill="1" applyBorder="1" applyAlignment="1">
      <alignment horizontal="left" vertical="top" wrapText="1"/>
    </xf>
    <xf numFmtId="0" fontId="7" fillId="7" borderId="27" xfId="0" applyFont="1" applyFill="1" applyBorder="1" applyAlignment="1">
      <alignment horizontal="left" vertical="top" wrapText="1"/>
    </xf>
    <xf numFmtId="0" fontId="7" fillId="8" borderId="25" xfId="0" applyFont="1" applyFill="1" applyBorder="1" applyAlignment="1">
      <alignment horizontal="left" vertical="top" wrapText="1"/>
    </xf>
    <xf numFmtId="0" fontId="7" fillId="8" borderId="26" xfId="0" applyFont="1" applyFill="1" applyBorder="1" applyAlignment="1">
      <alignment horizontal="left" vertical="top" wrapText="1"/>
    </xf>
    <xf numFmtId="0" fontId="7" fillId="8" borderId="27" xfId="0" applyFont="1" applyFill="1" applyBorder="1" applyAlignment="1">
      <alignment horizontal="left" vertical="top" wrapText="1"/>
    </xf>
    <xf numFmtId="0" fontId="13" fillId="7" borderId="14" xfId="0" applyFont="1" applyFill="1" applyBorder="1" applyAlignment="1">
      <alignment horizontal="left" vertical="top" wrapText="1"/>
    </xf>
    <xf numFmtId="0" fontId="5" fillId="7" borderId="1" xfId="0" applyFont="1" applyFill="1" applyBorder="1" applyAlignment="1">
      <alignment horizontal="left" vertical="top" wrapText="1"/>
    </xf>
    <xf numFmtId="0" fontId="5" fillId="7" borderId="16" xfId="0" applyFont="1" applyFill="1" applyBorder="1" applyAlignment="1">
      <alignment horizontal="left" vertical="top" wrapText="1"/>
    </xf>
    <xf numFmtId="0" fontId="13" fillId="17" borderId="14" xfId="0" applyFont="1" applyFill="1" applyBorder="1" applyAlignment="1">
      <alignment horizontal="left" vertical="top" wrapText="1"/>
    </xf>
    <xf numFmtId="0" fontId="5" fillId="17" borderId="1" xfId="0" applyFont="1" applyFill="1" applyBorder="1" applyAlignment="1">
      <alignment horizontal="left" vertical="top" wrapText="1"/>
    </xf>
    <xf numFmtId="0" fontId="5" fillId="17" borderId="16" xfId="0" applyFont="1" applyFill="1" applyBorder="1" applyAlignment="1">
      <alignment horizontal="left" vertical="top" wrapText="1"/>
    </xf>
    <xf numFmtId="0" fontId="14" fillId="9" borderId="14" xfId="0" applyFont="1" applyFill="1" applyBorder="1" applyAlignment="1">
      <alignment horizontal="left" vertical="top" wrapText="1"/>
    </xf>
    <xf numFmtId="0" fontId="11" fillId="9" borderId="1" xfId="0" applyFont="1" applyFill="1" applyBorder="1" applyAlignment="1">
      <alignment horizontal="left" vertical="top" wrapText="1"/>
    </xf>
    <xf numFmtId="0" fontId="11" fillId="9" borderId="16" xfId="0" applyFont="1" applyFill="1" applyBorder="1" applyAlignment="1">
      <alignment horizontal="left" vertical="top" wrapText="1"/>
    </xf>
    <xf numFmtId="0" fontId="13" fillId="33" borderId="14" xfId="0" applyFont="1" applyFill="1" applyBorder="1" applyAlignment="1">
      <alignment horizontal="left" vertical="top" wrapText="1"/>
    </xf>
    <xf numFmtId="0" fontId="11" fillId="33" borderId="1" xfId="0" applyFont="1" applyFill="1" applyBorder="1" applyAlignment="1">
      <alignment horizontal="left" vertical="top" wrapText="1"/>
    </xf>
    <xf numFmtId="0" fontId="11" fillId="33" borderId="16" xfId="0" applyFont="1" applyFill="1" applyBorder="1" applyAlignment="1">
      <alignment horizontal="left" vertical="top" wrapText="1"/>
    </xf>
    <xf numFmtId="0" fontId="7" fillId="9" borderId="25" xfId="0" applyFont="1" applyFill="1" applyBorder="1" applyAlignment="1">
      <alignment horizontal="left" vertical="top" wrapText="1"/>
    </xf>
    <xf numFmtId="0" fontId="7" fillId="9" borderId="26" xfId="0" applyFont="1" applyFill="1" applyBorder="1" applyAlignment="1">
      <alignment horizontal="left" vertical="top" wrapText="1"/>
    </xf>
    <xf numFmtId="0" fontId="7" fillId="9" borderId="27" xfId="0" applyFont="1" applyFill="1" applyBorder="1" applyAlignment="1">
      <alignment horizontal="left" vertical="top" wrapText="1"/>
    </xf>
    <xf numFmtId="0" fontId="13" fillId="8" borderId="14" xfId="0" applyFont="1" applyFill="1" applyBorder="1" applyAlignment="1">
      <alignment horizontal="left" vertical="top" wrapText="1"/>
    </xf>
    <xf numFmtId="0" fontId="17" fillId="8" borderId="1" xfId="0" applyFont="1" applyFill="1" applyBorder="1" applyAlignment="1">
      <alignment horizontal="left" vertical="top" wrapText="1"/>
    </xf>
    <xf numFmtId="0" fontId="17" fillId="8" borderId="16" xfId="0" applyFont="1" applyFill="1" applyBorder="1" applyAlignment="1">
      <alignment horizontal="left" vertical="top" wrapText="1"/>
    </xf>
    <xf numFmtId="0" fontId="7" fillId="11" borderId="25" xfId="0" applyFont="1" applyFill="1" applyBorder="1" applyAlignment="1">
      <alignment horizontal="left" vertical="top" wrapText="1"/>
    </xf>
    <xf numFmtId="0" fontId="7" fillId="11" borderId="26" xfId="0" applyFont="1" applyFill="1" applyBorder="1" applyAlignment="1">
      <alignment horizontal="left" vertical="top" wrapText="1"/>
    </xf>
    <xf numFmtId="0" fontId="7" fillId="11" borderId="27" xfId="0" applyFont="1" applyFill="1" applyBorder="1" applyAlignment="1">
      <alignment horizontal="left" vertical="top" wrapText="1"/>
    </xf>
    <xf numFmtId="0" fontId="13" fillId="11" borderId="14" xfId="0" applyFont="1" applyFill="1" applyBorder="1" applyAlignment="1">
      <alignment horizontal="left" vertical="top" wrapText="1"/>
    </xf>
    <xf numFmtId="0" fontId="14" fillId="11" borderId="1" xfId="0" applyFont="1" applyFill="1" applyBorder="1" applyAlignment="1">
      <alignment horizontal="left" vertical="top" wrapText="1"/>
    </xf>
    <xf numFmtId="0" fontId="11" fillId="11" borderId="1" xfId="0" applyFont="1" applyFill="1" applyBorder="1" applyAlignment="1">
      <alignment horizontal="left" vertical="top" wrapText="1"/>
    </xf>
    <xf numFmtId="0" fontId="11" fillId="11" borderId="16" xfId="0" applyFont="1" applyFill="1" applyBorder="1" applyAlignment="1">
      <alignment horizontal="left" vertical="top" wrapText="1"/>
    </xf>
    <xf numFmtId="0" fontId="7" fillId="14" borderId="25" xfId="0" applyFont="1" applyFill="1" applyBorder="1" applyAlignment="1">
      <alignment horizontal="left" vertical="top" wrapText="1"/>
    </xf>
    <xf numFmtId="0" fontId="7" fillId="14" borderId="26" xfId="0" applyFont="1" applyFill="1" applyBorder="1" applyAlignment="1">
      <alignment horizontal="left" vertical="top" wrapText="1"/>
    </xf>
    <xf numFmtId="0" fontId="7" fillId="14" borderId="27" xfId="0" applyFont="1" applyFill="1" applyBorder="1" applyAlignment="1">
      <alignment horizontal="left" vertical="top" wrapText="1"/>
    </xf>
    <xf numFmtId="0" fontId="13" fillId="10" borderId="14" xfId="0" applyFont="1" applyFill="1" applyBorder="1" applyAlignment="1">
      <alignment horizontal="left" vertical="top" wrapText="1"/>
    </xf>
    <xf numFmtId="0" fontId="14" fillId="10" borderId="1" xfId="0" applyFont="1" applyFill="1" applyBorder="1" applyAlignment="1">
      <alignment horizontal="left" vertical="top" wrapText="1"/>
    </xf>
    <xf numFmtId="0" fontId="17" fillId="10" borderId="1" xfId="0" applyFont="1" applyFill="1" applyBorder="1" applyAlignment="1">
      <alignment horizontal="left" vertical="top" wrapText="1"/>
    </xf>
    <xf numFmtId="0" fontId="17" fillId="10" borderId="16" xfId="0" applyFont="1" applyFill="1" applyBorder="1" applyAlignment="1">
      <alignment horizontal="left" vertical="top" wrapText="1"/>
    </xf>
    <xf numFmtId="0" fontId="7" fillId="10" borderId="25" xfId="0" applyFont="1" applyFill="1" applyBorder="1" applyAlignment="1">
      <alignment horizontal="left" vertical="top" wrapText="1"/>
    </xf>
    <xf numFmtId="0" fontId="7" fillId="10" borderId="26" xfId="0" applyFont="1" applyFill="1" applyBorder="1" applyAlignment="1">
      <alignment horizontal="left" vertical="top" wrapText="1"/>
    </xf>
    <xf numFmtId="0" fontId="7" fillId="10" borderId="27" xfId="0" applyFont="1" applyFill="1" applyBorder="1" applyAlignment="1">
      <alignment horizontal="left" vertical="top" wrapText="1"/>
    </xf>
    <xf numFmtId="0" fontId="13" fillId="14" borderId="14" xfId="0" applyFont="1" applyFill="1" applyBorder="1" applyAlignment="1">
      <alignment horizontal="left" vertical="top" wrapText="1"/>
    </xf>
    <xf numFmtId="0" fontId="14" fillId="14" borderId="1" xfId="0" applyFont="1" applyFill="1" applyBorder="1" applyAlignment="1">
      <alignment horizontal="left" vertical="top" wrapText="1"/>
    </xf>
    <xf numFmtId="0" fontId="14" fillId="14" borderId="16" xfId="0" applyFont="1" applyFill="1" applyBorder="1" applyAlignment="1">
      <alignment horizontal="left" vertical="top" wrapText="1"/>
    </xf>
    <xf numFmtId="0" fontId="13" fillId="27" borderId="14" xfId="0" applyFont="1" applyFill="1" applyBorder="1" applyAlignment="1">
      <alignment horizontal="left" vertical="top" wrapText="1"/>
    </xf>
    <xf numFmtId="0" fontId="14" fillId="27" borderId="1" xfId="0" applyFont="1" applyFill="1" applyBorder="1" applyAlignment="1">
      <alignment horizontal="left" vertical="top" wrapText="1"/>
    </xf>
    <xf numFmtId="0" fontId="14" fillId="27" borderId="16" xfId="0" applyFont="1" applyFill="1" applyBorder="1" applyAlignment="1">
      <alignment horizontal="left" vertical="top" wrapText="1"/>
    </xf>
    <xf numFmtId="0" fontId="7" fillId="12" borderId="25" xfId="0" applyFont="1" applyFill="1" applyBorder="1" applyAlignment="1">
      <alignment horizontal="left" vertical="top" wrapText="1"/>
    </xf>
    <xf numFmtId="0" fontId="7" fillId="12" borderId="26" xfId="0" applyFont="1" applyFill="1" applyBorder="1" applyAlignment="1">
      <alignment horizontal="left" vertical="top" wrapText="1"/>
    </xf>
    <xf numFmtId="0" fontId="7" fillId="12" borderId="27" xfId="0" applyFont="1" applyFill="1" applyBorder="1" applyAlignment="1">
      <alignment horizontal="left" vertical="top" wrapText="1"/>
    </xf>
    <xf numFmtId="0" fontId="13" fillId="12" borderId="14" xfId="0" applyFont="1" applyFill="1" applyBorder="1" applyAlignment="1">
      <alignment horizontal="left" vertical="top" wrapText="1"/>
    </xf>
    <xf numFmtId="0" fontId="17" fillId="12" borderId="1" xfId="0" applyFont="1" applyFill="1" applyBorder="1" applyAlignment="1">
      <alignment horizontal="left" vertical="top" wrapText="1"/>
    </xf>
    <xf numFmtId="0" fontId="17" fillId="12" borderId="16" xfId="0" applyFont="1" applyFill="1" applyBorder="1" applyAlignment="1">
      <alignment horizontal="left" vertical="top"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23" fillId="2" borderId="14" xfId="0" applyFont="1" applyFill="1" applyBorder="1" applyAlignment="1">
      <alignment horizontal="center" vertical="center"/>
    </xf>
    <xf numFmtId="0" fontId="23" fillId="2" borderId="22" xfId="0" applyFont="1" applyFill="1" applyBorder="1" applyAlignment="1">
      <alignment horizontal="center" vertical="center"/>
    </xf>
    <xf numFmtId="0" fontId="24" fillId="3" borderId="25" xfId="0" applyFont="1" applyFill="1" applyBorder="1" applyAlignment="1">
      <alignment horizontal="center" vertical="center"/>
    </xf>
    <xf numFmtId="0" fontId="24" fillId="3" borderId="14" xfId="0" applyFont="1" applyFill="1" applyBorder="1" applyAlignment="1">
      <alignment horizontal="center" vertical="center"/>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6" borderId="25" xfId="0" applyFont="1" applyFill="1" applyBorder="1" applyAlignment="1">
      <alignment horizontal="left" vertical="top" wrapText="1"/>
    </xf>
    <xf numFmtId="0" fontId="3" fillId="6" borderId="26" xfId="0" applyFont="1" applyFill="1" applyBorder="1" applyAlignment="1">
      <alignment horizontal="left" vertical="top" wrapText="1"/>
    </xf>
    <xf numFmtId="0" fontId="3" fillId="6" borderId="27" xfId="0" applyFont="1" applyFill="1" applyBorder="1" applyAlignment="1">
      <alignment horizontal="left" vertical="top" wrapText="1"/>
    </xf>
    <xf numFmtId="0" fontId="3" fillId="5" borderId="26" xfId="0" applyFont="1" applyFill="1" applyBorder="1" applyAlignment="1">
      <alignment horizontal="left" vertical="top" wrapText="1"/>
    </xf>
    <xf numFmtId="0" fontId="3" fillId="5" borderId="27" xfId="0" applyFont="1" applyFill="1" applyBorder="1" applyAlignment="1">
      <alignment horizontal="left" vertical="top" wrapText="1"/>
    </xf>
    <xf numFmtId="0" fontId="25" fillId="26" borderId="1" xfId="0" applyFont="1" applyFill="1" applyBorder="1" applyAlignment="1">
      <alignment horizontal="left" vertical="top" wrapText="1"/>
    </xf>
    <xf numFmtId="0" fontId="25" fillId="26" borderId="16" xfId="0" applyFont="1" applyFill="1" applyBorder="1" applyAlignment="1">
      <alignment horizontal="left" vertical="top" wrapText="1"/>
    </xf>
    <xf numFmtId="0" fontId="25" fillId="2" borderId="14" xfId="0" applyFont="1" applyFill="1" applyBorder="1" applyAlignment="1">
      <alignment horizontal="left" vertical="top" wrapText="1"/>
    </xf>
    <xf numFmtId="0" fontId="25" fillId="2" borderId="1" xfId="0" applyFont="1" applyFill="1" applyBorder="1" applyAlignment="1">
      <alignment horizontal="left" vertical="top" wrapText="1"/>
    </xf>
    <xf numFmtId="0" fontId="25" fillId="2" borderId="16" xfId="0" applyFont="1" applyFill="1" applyBorder="1" applyAlignment="1">
      <alignment horizontal="left" vertical="top" wrapText="1"/>
    </xf>
    <xf numFmtId="0" fontId="12" fillId="14" borderId="1" xfId="0" applyFont="1" applyFill="1" applyBorder="1" applyAlignment="1">
      <alignment horizontal="left" vertical="top" wrapText="1"/>
    </xf>
    <xf numFmtId="0" fontId="12" fillId="14" borderId="16" xfId="0" applyFont="1" applyFill="1" applyBorder="1" applyAlignment="1">
      <alignment horizontal="left" vertical="top" wrapText="1"/>
    </xf>
    <xf numFmtId="0" fontId="2" fillId="27" borderId="1" xfId="0" applyFont="1" applyFill="1" applyBorder="1" applyAlignment="1">
      <alignment horizontal="left" vertical="top" wrapText="1"/>
    </xf>
    <xf numFmtId="0" fontId="2" fillId="27" borderId="1" xfId="0" applyFont="1" applyFill="1" applyBorder="1" applyAlignment="1">
      <alignment horizontal="left" vertical="top"/>
    </xf>
    <xf numFmtId="0" fontId="2" fillId="27" borderId="16" xfId="0" applyFont="1" applyFill="1" applyBorder="1" applyAlignment="1">
      <alignment horizontal="left" vertical="top"/>
    </xf>
    <xf numFmtId="0" fontId="8" fillId="4" borderId="2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7" fillId="2" borderId="4" xfId="0" applyFont="1" applyFill="1" applyBorder="1" applyAlignment="1">
      <alignment horizontal="center"/>
    </xf>
    <xf numFmtId="0" fontId="7" fillId="2" borderId="21" xfId="0" applyFont="1" applyFill="1" applyBorder="1" applyAlignment="1">
      <alignment horizontal="center"/>
    </xf>
    <xf numFmtId="0" fontId="6" fillId="3" borderId="28" xfId="0" applyFont="1" applyFill="1" applyBorder="1" applyAlignment="1">
      <alignment horizontal="center" vertical="center"/>
    </xf>
    <xf numFmtId="0" fontId="6" fillId="3" borderId="4" xfId="0" applyFont="1" applyFill="1" applyBorder="1" applyAlignment="1">
      <alignment horizontal="center" vertical="center"/>
    </xf>
    <xf numFmtId="0" fontId="20" fillId="18" borderId="8" xfId="0" applyFont="1" applyFill="1" applyBorder="1" applyAlignment="1">
      <alignment horizontal="center" vertical="center" wrapText="1"/>
    </xf>
    <xf numFmtId="0" fontId="20" fillId="18" borderId="9" xfId="0" applyFont="1" applyFill="1" applyBorder="1" applyAlignment="1">
      <alignment horizontal="center" vertical="center" wrapText="1"/>
    </xf>
    <xf numFmtId="0" fontId="20" fillId="18" borderId="5" xfId="0" applyFont="1" applyFill="1" applyBorder="1" applyAlignment="1">
      <alignment horizontal="center" vertical="center" wrapText="1"/>
    </xf>
  </cellXfs>
  <cellStyles count="3">
    <cellStyle name="Normalny" xfId="0" builtinId="0"/>
    <cellStyle name="Procentowy" xfId="1" builtinId="5"/>
    <cellStyle name="Walutowy" xfId="2" builtinId="4"/>
  </cellStyles>
  <dxfs count="88">
    <dxf>
      <alignment vertical="center"/>
    </dxf>
    <dxf>
      <alignment horizontal="center"/>
    </dxf>
    <dxf>
      <alignment vertical="center"/>
    </dxf>
    <dxf>
      <alignment vertical="center"/>
    </dxf>
    <dxf>
      <numFmt numFmtId="167" formatCode="_-[$€-2]\ * #,##0_-;\-[$€-2]\ * #,##0_-;_-[$€-2]\ * &quot;-&quot;??_-;_-@_-"/>
    </dxf>
    <dxf>
      <alignment vertical="center"/>
    </dxf>
    <dxf>
      <border>
        <top style="thin">
          <color indexed="64"/>
        </top>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alignment vertical="center"/>
    </dxf>
    <dxf>
      <alignment horizontal="center"/>
    </dxf>
    <dxf>
      <alignment wrapText="1"/>
    </dxf>
    <dxf>
      <numFmt numFmtId="165" formatCode="_-[$€-2]\ * #,##0.00_-;\-[$€-2]\ * #,##0.00_-;_-[$€-2]\ * &quot;-&quot;??_-;_-@_-"/>
    </dxf>
    <dxf>
      <numFmt numFmtId="167" formatCode="_-[$€-2]\ * #,##0_-;\-[$€-2]\ * #,##0_-;_-[$€-2]\ * &quot;-&quot;??_-;_-@_-"/>
    </dxf>
    <dxf>
      <numFmt numFmtId="167" formatCode="_-[$€-2]\ * #,##0_-;\-[$€-2]\ * #,##0_-;_-[$€-2]\ * &quot;-&quot;??_-;_-@_-"/>
    </dxf>
    <dxf>
      <numFmt numFmtId="170" formatCode="_-[$€-2]\ * #,##0.0_-;\-[$€-2]\ * #,##0.0_-;_-[$€-2]\ * &quot;-&quot;??_-;_-@_-"/>
    </dxf>
    <dxf>
      <numFmt numFmtId="165" formatCode="_-[$€-2]\ * #,##0.00_-;\-[$€-2]\ * #,##0.00_-;_-[$€-2]\ * &quot;-&quot;??_-;_-@_-"/>
    </dxf>
    <dxf>
      <numFmt numFmtId="167" formatCode="_-[$€-2]\ * #,##0_-;\-[$€-2]\ * #,##0_-;_-[$€-2]\ * &quot;-&quot;??_-;_-@_-"/>
    </dxf>
    <dxf>
      <numFmt numFmtId="165" formatCode="_-[$€-2]\ * #,##0.00_-;\-[$€-2]\ * #,##0.00_-;_-[$€-2]\ * &quot;-&quot;??_-;_-@_-"/>
    </dxf>
    <dxf>
      <numFmt numFmtId="165" formatCode="_-[$€-2]\ * #,##0.00_-;\-[$€-2]\ * #,##0.00_-;_-[$€-2]\ * &quot;-&quot;??_-;_-@_-"/>
    </dxf>
    <dxf>
      <border>
        <left style="thin">
          <color indexed="64"/>
        </left>
        <right style="thin">
          <color indexed="64"/>
        </right>
      </border>
    </dxf>
    <dxf>
      <border>
        <left style="thin">
          <color indexed="64"/>
        </left>
        <right style="thin">
          <color indexed="64"/>
        </right>
      </border>
    </dxf>
    <dxf>
      <border>
        <left style="thin">
          <color indexed="64"/>
        </left>
        <right style="thin">
          <color indexed="64"/>
        </right>
        <bottom style="thin">
          <color indexed="64"/>
        </bottom>
      </border>
    </dxf>
    <dxf>
      <font>
        <color rgb="FFFF0000"/>
      </font>
    </dxf>
    <dxf>
      <alignment vertical="center"/>
    </dxf>
    <dxf>
      <alignment vertical="center"/>
    </dxf>
    <dxf>
      <alignment vertical="center"/>
    </dxf>
    <dxf>
      <alignment vertical="center"/>
    </dxf>
    <dxf>
      <border>
        <bottom style="thin">
          <color indexed="64"/>
        </bottom>
      </border>
    </dxf>
    <dxf>
      <alignment vertical="center"/>
    </dxf>
    <dxf>
      <alignment vertical="center"/>
    </dxf>
    <dxf>
      <border>
        <right style="thin">
          <color indexed="64"/>
        </right>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alignment vertical="center"/>
    </dxf>
    <dxf>
      <alignment horizontal="center"/>
    </dxf>
    <dxf>
      <numFmt numFmtId="165" formatCode="_-[$€-2]\ * #,##0.00_-;\-[$€-2]\ * #,##0.00_-;_-[$€-2]\ * &quot;-&quot;??_-;_-@_-"/>
    </dxf>
    <dxf>
      <alignment wrapText="1"/>
    </dxf>
    <dxf>
      <numFmt numFmtId="167" formatCode="_-[$€-2]\ * #,##0_-;\-[$€-2]\ * #,##0_-;_-[$€-2]\ * &quot;-&quot;??_-;_-@_-"/>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dxf>
    <dxf>
      <border>
        <right style="thin">
          <color indexed="64"/>
        </right>
        <top style="thin">
          <color indexed="64"/>
        </top>
        <bottom style="thin">
          <color indexed="64"/>
        </bottom>
        <vertical style="thin">
          <color indexed="64"/>
        </vertical>
        <horizontal style="thin">
          <color indexed="64"/>
        </horizontal>
      </border>
    </dxf>
    <dxf>
      <alignment vertical="center"/>
    </dxf>
    <dxf>
      <alignment horizontal="center"/>
    </dxf>
    <dxf>
      <alignment wrapText="1"/>
    </dxf>
    <dxf>
      <alignment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wrapText="1"/>
    </dxf>
    <dxf>
      <alignment vertical="center"/>
    </dxf>
    <dxf>
      <alignment vertical="center"/>
    </dxf>
    <dxf>
      <numFmt numFmtId="164" formatCode="_-* #,##0\ &quot;zł&quot;_-;\-* #,##0\ &quot;zł&quot;_-;_-* &quot;-&quot;??\ &quot;zł&quot;_-;_-@_-"/>
    </dxf>
    <dxf>
      <alignment vertical="center"/>
    </dxf>
    <dxf>
      <alignment vertical="center"/>
    </dxf>
    <dxf>
      <alignment vertical="center"/>
    </dxf>
    <dxf>
      <alignment vertical="center"/>
    </dxf>
    <dxf>
      <alignment horizontal="center"/>
    </dxf>
    <dxf>
      <border>
        <top style="thin">
          <color indexed="64"/>
        </top>
      </border>
    </dxf>
    <dxf>
      <border>
        <top style="thin">
          <color indexed="64"/>
        </top>
      </border>
    </dxf>
    <dxf>
      <alignment wrapText="1"/>
    </dxf>
    <dxf>
      <numFmt numFmtId="34" formatCode="_-* #,##0.00\ &quot;zł&quot;_-;\-* #,##0.00\ &quot;zł&quot;_-;_-* &quot;-&quot;??\ &quot;zł&quot;_-;_-@_-"/>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alignment vertical="center"/>
    </dxf>
    <dxf>
      <alignment vertical="center"/>
    </dxf>
    <dxf>
      <alignment horizontal="center"/>
    </dxf>
    <dxf>
      <alignment horizontal="cent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colors>
    <mruColors>
      <color rgb="FFBA8CDC"/>
      <color rgb="FFD6BCEA"/>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pivotCacheDefinition" Target="pivotCache/pivotCacheDefinition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32.5\60.%20Programy%20Operacyjne\SMK.60.3%20-%20RPO\FE_2021-2027\7.STRATEGIA%20ZIT_21-27\2.SZIT21-27\6.STRATEGIA%20-%20wersja%20maj%202023\22.05%20ZMIANY"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2"/>
    </sheetNames>
    <sheetDataSet>
      <sheetData sheetId="0"/>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Piątkowska" refreshedDate="45159.503482291664" createdVersion="8" refreshedVersion="8" minRefreshableVersion="3" recordCount="14" xr:uid="{AE25E6FB-DC24-4451-B375-24E51644D9E7}">
  <cacheSource type="worksheet">
    <worksheetSource ref="A2:H13" sheet="3.Lista projektów-FEnIKS"/>
  </cacheSource>
  <cacheFields count="8">
    <cacheField name="Lp." numFmtId="0">
      <sharedItems containsSemiMixedTypes="0" containsString="0" containsNumber="1" containsInteger="1" minValue="1" maxValue="14"/>
    </cacheField>
    <cacheField name="Tytuł projektu" numFmtId="0">
      <sharedItems/>
    </cacheField>
    <cacheField name="Nazwa beneficjenta/ew. partnerów" numFmtId="0">
      <sharedItems/>
    </cacheField>
    <cacheField name="Lista podstawowa/rezerwowa" numFmtId="0">
      <sharedItems count="2">
        <s v="podstawowa"/>
        <s v="rezerwowa"/>
      </sharedItems>
    </cacheField>
    <cacheField name="Planowany zakres projektu – najważniejsze elementy projektu " numFmtId="0">
      <sharedItems longText="1"/>
    </cacheField>
    <cacheField name="Wskazanie zgodności projektu z programem" numFmtId="0">
      <sharedItems longText="1"/>
    </cacheField>
    <cacheField name="NR DZIAŁANIA" numFmtId="49">
      <sharedItems count="1">
        <s v="FENX.03.01"/>
      </sharedItems>
    </cacheField>
    <cacheField name="Maksymalna wartość wkładu UE (zł)" numFmtId="8">
      <sharedItems containsSemiMixedTypes="0" containsString="0" containsNumber="1" minValue="4000000" maxValue="26775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ta Ewert St" refreshedDate="45271.684742129626" createdVersion="8" refreshedVersion="8" minRefreshableVersion="3" recordCount="19" xr:uid="{3CA41257-6FAD-4AB5-BC6A-B864496A3EEA}">
  <cacheSource type="worksheet">
    <worksheetSource ref="D3:M20" sheet="2.Lista projektów-FEM21-27 5(i)"/>
  </cacheSource>
  <cacheFields count="10">
    <cacheField name="Lp." numFmtId="0">
      <sharedItems containsSemiMixedTypes="0" containsString="0" containsNumber="1" containsInteger="1" minValue="1" maxValue="19"/>
    </cacheField>
    <cacheField name="Tytuł projektu" numFmtId="0">
      <sharedItems/>
    </cacheField>
    <cacheField name="Nazwa beneficjenta" numFmtId="0">
      <sharedItems/>
    </cacheField>
    <cacheField name="Planowany zakres projektu – najważniejsze elementy projektu " numFmtId="0">
      <sharedItems longText="1"/>
    </cacheField>
    <cacheField name="Wskazanie zgodności projektu z programem" numFmtId="0">
      <sharedItems/>
    </cacheField>
    <cacheField name="Działanie" numFmtId="49">
      <sharedItems count="2">
        <s v="7.2 ZIT - Wsparcie oddolnych inicjatyw na obszarach miejskich"/>
        <s v="7.2" u="1"/>
      </sharedItems>
    </cacheField>
    <cacheField name="Planowane źródło finansowania, w przypadku finansowania w ramach FEM 21-27 wskazanie konkretnego CS" numFmtId="49">
      <sharedItems/>
    </cacheField>
    <cacheField name="Wartość projektu" numFmtId="44">
      <sharedItems containsString="0" containsBlank="1" containsNumber="1" minValue="1500000" maxValue="30487210.899999999"/>
    </cacheField>
    <cacheField name="Maksymalna wartość wkładu UE (zł)" numFmtId="44">
      <sharedItems containsSemiMixedTypes="0" containsString="0" containsNumber="1" minValue="1120000" maxValue="25914129.264999997"/>
    </cacheField>
    <cacheField name="Maksymalna wartość wkładu UE (euro)_x000a_wg średniego kursu dla okresu 2016-2022 tj. 1 EUR=4,4074" numFmtId="165">
      <sharedItems containsSemiMixedTypes="0" containsString="0" containsNumber="1" minValue="254118.07414802379" maxValue="5879686.269682805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Piątkowska" refreshedDate="45530.581954398149" createdVersion="8" refreshedVersion="8" minRefreshableVersion="3" recordCount="162" xr:uid="{0F6A7C2D-52A4-4954-B0E7-6430F93F5D29}">
  <cacheSource type="worksheet">
    <worksheetSource ref="E3:L165" sheet="1.Lista projektów-FEM21-27"/>
  </cacheSource>
  <cacheFields count="8">
    <cacheField name="Tytuł projektu" numFmtId="0">
      <sharedItems/>
    </cacheField>
    <cacheField name="Nazwa beneficjenta/ew. partnerów" numFmtId="0">
      <sharedItems containsBlank="1" count="19">
        <s v="Gmina Biskupice"/>
        <s v="Gmina Igołomia-Wawrzeńczyce"/>
        <s v="Gmina Miejska Kraków"/>
        <s v="Gmina Michałowice"/>
        <s v="Gmina Skawina"/>
        <s v="Gmina Świątniki Górne"/>
        <s v="Gmina Wieliczka"/>
        <s v="Gmina Wielka Wieś"/>
        <s v="Gmina Zielonki"/>
        <s v="Gmina Czernichów"/>
        <s v="Gmina Kocmyrzów-Luborzyca"/>
        <s v="Gmina Liszki"/>
        <s v="Gmina Mogilany"/>
        <s v="Gmina Niepołomice"/>
        <s v="Krakowski Holding Komunalny Spółka Akcyjna w Krakowie"/>
        <s v="Gmina Zabierzów"/>
        <s v="Miejskie Centrum Opieki dla Osób Starszych, Przewlekle Niepełnosprawnych oraz Niesamodzielnych w Krakowie"/>
        <m u="1"/>
        <s v="Gmina Kraków" u="1"/>
      </sharedItems>
    </cacheField>
    <cacheField name="Planowany zakres projektu – najważniejsze elementy projektu " numFmtId="0">
      <sharedItems longText="1"/>
    </cacheField>
    <cacheField name="Wskazanie zgodności projektu z programem" numFmtId="0">
      <sharedItems longText="1"/>
    </cacheField>
    <cacheField name="Działanie" numFmtId="0">
      <sharedItems/>
    </cacheField>
    <cacheField name="Planowane źródło finansowania, w przypadku finansowania w ramach FEM 21-27 wskazanie konkretnego CS" numFmtId="0">
      <sharedItems/>
    </cacheField>
    <cacheField name="Maksymalna wartość wkładu UE (zł)" numFmtId="0">
      <sharedItems containsString="0" containsBlank="1" containsNumber="1" minValue="146880" maxValue="95331583.5"/>
    </cacheField>
    <cacheField name="Maksymalna wartość wkładu UE (euro)_x000a_wg średniego kursu dla okresu 2016-2022 tj. 1 EUR=4,4074" numFmtId="165">
      <sharedItems containsSemiMixedTypes="0" containsString="0" containsNumber="1" minValue="33325.770295412258" maxValue="21629891.432590645"/>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 Piątkowska" refreshedDate="45531.365343750003" createdVersion="8" refreshedVersion="8" minRefreshableVersion="3" recordCount="162" xr:uid="{7E2444D7-1952-48E3-8AEF-31A7F3F74E7F}">
  <cacheSource type="worksheet">
    <worksheetSource ref="D3:L165" sheet="1.Lista projektów-FEM21-27"/>
  </cacheSource>
  <cacheFields count="9">
    <cacheField name="Lp." numFmtId="0">
      <sharedItems containsSemiMixedTypes="0" containsString="0" containsNumber="1" containsInteger="1" minValue="1" maxValue="162"/>
    </cacheField>
    <cacheField name="Tytuł projektu" numFmtId="0">
      <sharedItems/>
    </cacheField>
    <cacheField name="Nazwa beneficjenta/ew. partnerów" numFmtId="0">
      <sharedItems/>
    </cacheField>
    <cacheField name="Planowany zakres projektu – najważniejsze elementy projektu " numFmtId="0">
      <sharedItems longText="1"/>
    </cacheField>
    <cacheField name="Wskazanie zgodności projektu z programem" numFmtId="0">
      <sharedItems longText="1"/>
    </cacheField>
    <cacheField name="Działanie" numFmtId="0">
      <sharedItems count="29">
        <s v="2.18 Poprawa efektywności energetycznej - ZIT - instrumenty finansowe"/>
        <s v="2.19 Poprawa efektywności energetycznej -  ZIT - dotacja"/>
        <s v="2.21 Wsparcie rozwoju OZE - ZIT - dotacja"/>
        <s v="2.22  Wsparcie rozwoju OZE - ZIT - instrumenty finansowe"/>
        <s v="2.23 Gospodarowanie wodami - ZIT"/>
        <s v="2.24 Rozwijanie systemu gospodarki wodno-ściekowej - ZIT"/>
        <s v="2.25 Rozwijanie systemu gospodarki odpadami - ZIT"/>
        <s v="3.1 Transport miejski - ZIT"/>
        <s v="6.29 Wsparcie wychowania przedszkolnego - ZIT"/>
        <s v="6.30 Wsparcie kształcenia ogólnego - ZIT"/>
        <s v="6.31 Wsparcie kształcenia zawodowego - ZIT"/>
        <s v="6.33 Wsparcie usług społecznych w regionie - ZIT"/>
        <s v="6.34 Wsparcie usług zdrowotnych - ZIT"/>
        <s v="2.18 Poprawa efektywności energetycznej - ZIT, IIT - instrumenty finansowe" u="1"/>
        <s v="2.19 Poprawa efektywności energetycznej -  ZIT, IIT - dotacja" u="1"/>
        <s v="2.21 Wsparcie rozwoju OZE - ZIT, IIT - dotacja" u="1"/>
        <s v="2.22  Wsparcie rozwoju OZE - ZIT, IIT - instrumenty finansowe" u="1"/>
        <s v="2.23 Gospodarowanie wodami - ZIT, IIT" u="1"/>
        <s v="2.24 Rozwijanie systemu gospodarki wodno-ściekowej - ZIT, IIT" u="1"/>
        <s v="2.25 Rozwijanie systemu gospodarki odpadami - ZIT, IIT" u="1"/>
        <s v="3.1 Transport miejski - ZIT, IIT" u="1"/>
        <s v="6.29 Wsparcie wychowania przedszkolnego - ZIT, IIT" u="1"/>
        <s v="6.30 Wsparcie kształcenia ogólnego - ZIT, IIT" u="1"/>
        <s v="6.31 Wsparcie kształcenia zawodowego - ZIT, IIT" u="1"/>
        <s v="6.33 Wsparcie usług społecznych w regionie - ZIT, IIT" u="1"/>
        <s v="6.34 Wsparcie usług zdrowotnych - ZIT,IIT" u="1"/>
        <s v="6.29 Wsparcie kształcenia ogólnego - ZIT, IIT" u="1"/>
        <s v="6.30 Wsparcie kształcenia zawodowego - ZIT, IIT" u="1"/>
        <s v="6.28 Wsparcie wychowania przedszkolnego - ZIT, IIT" u="1"/>
      </sharedItems>
    </cacheField>
    <cacheField name="Planowane źródło finansowania, w przypadku finansowania w ramach FEM 21-27 wskazanie konkretnego CS" numFmtId="0">
      <sharedItems/>
    </cacheField>
    <cacheField name="Maksymalna wartość wkładu UE (zł)" numFmtId="0">
      <sharedItems containsString="0" containsBlank="1" containsNumber="1" minValue="146880" maxValue="95331583.5"/>
    </cacheField>
    <cacheField name="Maksymalna wartość wkładu UE (euro)_x000a_wg średniego kursu dla okresu 2016-2022 tj. 1 EUR=4,4074" numFmtId="165">
      <sharedItems containsSemiMixedTypes="0" containsString="0" containsNumber="1" minValue="33325.770295412258" maxValue="21629891.43259064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
  <r>
    <n v="1"/>
    <s v="Budowa linii tramwajowej KST (os. Krowodrza Górka - Azory) w Krakowie"/>
    <s v="Gmina Kraków"/>
    <x v="0"/>
    <s v="Budowa torowiska od pętli Krowodrza Górka wzdłuż ul. Opolskiej do pętli autobusowej Azory (o długości 2,5 km toru podwójnego) wraz z infrastrukturą techniczną. Pętla Azory będzie w pełni zadaszona w wyposażona w budynek terminala pasażerskiego. Wzdłuż trasy nowoprojektowanej linii przewidziano: budowę 4 przystanków wraz z tablicami dynamicznej informacji pasażerskiej, przebudowę ulic i slrzyżowań w niezbędnym zakresie, przebudowę i budowę chodników, przebudowę i budowę ścieżek rowerowych, budowę ekranów akustycznych oraz budowę kładki pieszo-rowerowej nad il. Weissa w bezpośrednim sąsiedztwie parkingu P+R. Linia zostanie włączona do Obszarowego Systemu Sterowania Ruchem. Do istniejącej kładki pieszej na ul. Opolską zostaną dobudowane windy, co poprawi skomunikowanie z przystankiem tramwajowym. W ramach projektu, w rejonie skrzyżowania ul. Weissa i ul. Opolskiej, w sąsiedztwie pętli Azory powstanie kubaturowy, trzypoziomowy parking P+R na ok. 200 samochodów wraz z zadaszonym parkingiem Bike&amp;Ride o pojemności 50 rowerów. W ramach parkingu przewidziano 10 miejsc dla osób z niepełnosprawnościami oraz 4 miejsca do ładowania pojazdów elektrycznych."/>
    <s v="Realizacja projektu realizuje cel dążenia do stworzenia warunków rozwoju dla zrównoważonej mobilności poprzez zapewnienie sprawnego, efektywnego, inteligentnego i bezpiecznego nisko i zeroemisyjnego systemu transportu publicznego w miastach dostępnego dla wszystkich użytkowników (w tym osób ze szczególnymi potrzebami)._x000a_W szczególności realizacja projektu realizuje cel EFRR/FS.CP2.VIII ‐ Wspieranie zrównoważonej multimodalnej mobilności miejskiej jako elementu transformacji w kierunku gospodarki zeroemisyjnej"/>
    <x v="0"/>
    <n v="165324997.59999999"/>
  </r>
  <r>
    <n v="2"/>
    <s v="Budowa linii tramwajowej od pętli Mały Płaszów do węzła drogowego Kraków Przewóz (S7)"/>
    <s v="Gmina Kraków"/>
    <x v="0"/>
    <s v="Inwestycja ma na celu poprawę obsługi komunikacyjnej transportem publicznym (poprzez przedłużenie istniejącej linii tramwajowej do Małego Płaszowa), a także kołowej (poprzez budowę brakującego odcinka ul. Domagały) terenów przemysłowych i usługowych położonych we wschodniej części Krakowa. Inwestycja powinna przyczynić się również do zwiększenia udziału transportu zbiorowego w podróżach mieszkańców Krakowa i Metropolii Krakowskiej dzięki budowie węzła przesiadkowego z parkingiem Park+Ride. _x000a_1. Budowa linii tramwajowej o długości ok. 4,3 km podwójnego toru._x000a_2.Budowa 20 peronów przystankowych (w tym 4 perony w obrębie pętli tramwajowej)._x000a_3.Budowa sieci trakcyjnej i podstacji trakcyjnej._x000a_4.Budowa węzła przesiadkowego z pętlą tramwajową, terminalem autobusowym komunikacji miejskiej i aglomeracyjnej oraz parkingiem Park+Ride na ok. 500 miejsc postojowych (w tym stanowiska do ładowania samochodów elektrycznych)._x000a_5.Przebudowa istniejącego układu drogowego (jezdni, ciągów   pieszych i rowerowych) w zakresie wynikającym z budowy linii tramwajowej i węzła przesiadkowego._x000a_6. Rozbudowa ulicy Domagały polegająca na budowie brakującego odcinka od ul. Tadeusza Śliwiaka do ul. Nad Drwiną o długości ok. 600m, wraz z mostem nad rzeką Drwina o długości ok. 30m. Jezdnia o przekroju 1x2 pasy ruchu o szerokości 3,5m każdy, ciągi piesze i rowerowe, a także przystanki komunikacji autobusowej_x000a_7.Budowa i przebudowa niezbędnego zakresu sieci infrastruktury technicznej (odwodnienie, oświetlenie, sieć elektroenergetyczna, sieć teletechniczna)._x000a_8.Przebudowa sieci infrastruktury technicznej kolidującej z inwestycją."/>
    <s v="Realizacja projektu realizuje cel dążenia do stworzenia warunków rozwoju dla zrównoważonej mobilności poprzez zapewnienie sprawnego, efektywnego, inteligentnego i bezpiecznego nisko i zeroemisyjnego systemu transportu publicznego w miastach dostępnego dla wszystkich użytkowników (w tym osób ze szczególnymi potrzebami)._x000a_W szczególności realizacja projektu realizuje cel EFRR/FS.CP2.VIII ‐ Wspieranie zrównoważonej multimodalnej mobilności miejskiej jako elementu transformacji w kierunku gospodarki zeroemisyjnej"/>
    <x v="0"/>
    <n v="152821500"/>
  </r>
  <r>
    <n v="3"/>
    <s v="Budowa łącznicy torowiska z ul. Nowosądeckiej w ul. Wielicką w Krakowie wraz z podstacją trakcyjną"/>
    <s v="Gmina Kraków"/>
    <x v="0"/>
    <s v="Projekt obejmuje przebudowę układu torowo-drogowego wraz z niezbędną infrastrukturą towarzyszącą oraz przekładkami kolidującego uzbrojenia. Projekt obejmuje budowę łącznicy torowiska z ul. Nowosądeckiej w ul. Wielicką w kierunku pętli tramwajowej Nowy Bieżanów wraz z budową podstacji trakcyjnej. Ponadto, w ramach projektu planowana jest budowa oświetlenia i odwodnienia oraz przebudowa istniejących peronów tramwajowych."/>
    <s v="Realizacja projektu realizuje cel dążenia do stworzenia warunków rozwoju dla zrównoważonej mobilności poprzez zapewnienie sprawnego, efektywnego, inteligentnego i bezpiecznego nisko i zeroemisyjnego systemu transportu publicznego w miastach dostępnego dla wszystkich użytkowników (w tym osób ze szczególnymi potrzebami)._x000a_W szczególności realizacja projektu realizuje cel EFRR/FS.CP2.VIII ‐ Wspieranie zrównoważonej multimodalnej mobilności miejskiej jako elementu transformacji w kierunku gospodarki zeroemisyjnej"/>
    <x v="0"/>
    <n v="21250000"/>
  </r>
  <r>
    <n v="4"/>
    <s v="Przebudowa torowiska tramwajowego w ul. Starowiślnej w Krakowie wraz z infrastrukturą towarzyszącą w Krakowie"/>
    <s v="Gmina Kraków"/>
    <x v="0"/>
    <s v="Projekt obejmuje przebudowę układu torowo-drogowego wraz z niezbędną infrastrukturą towarzyszącą oraz przekładkami kolidującego uzbrojenia. Zadanie prowadzone jest na odcinku od skrzyżowania z ul. Dietla do Mostu Powstańców Śląskich. W ramach projektu planowana jest wymiana torowiska tramwajowego oraz modernizacja sieci trakcyjnej. Dodatkowo zakres projektu obejmuje przebudowę chodników, budowę drogi dla rowerów, budowę oświetlenia, realizację prac dot. odwodnienia, a także nasadzenia drzew."/>
    <s v="Realizacja projektu realizuje cel dążenia do stworzenia warunków rozwoju dla zrównoważonej mobilności poprzez zapewnienie sprawnego, efektywnego, inteligentnego i bezpiecznego nisko i zeroemisyjnego systemu transportu publicznego w miastach dostępnego dla wszystkich użytkowników (w tym osób ze szczególnymi potrzebami)._x000a_W szczególności realizacja projektu realizuje cel EFRR/FS.CP2.VIII ‐ Wspieranie zrównoważonej multimodalnej mobilności miejskiej jako elementu transformacji w kierunku gospodarki zeroemisyjnej"/>
    <x v="0"/>
    <n v="49518640.399999999"/>
  </r>
  <r>
    <n v="5"/>
    <s v="Budowa węzła przesiadkowego w Zabierzowie Bocheńskim w Gminie Niepołomice "/>
    <s v="Gmina Niepołomice"/>
    <x v="0"/>
    <s v="Budowa węzła przesiadkowego z parkingiem P&amp;R oraz B&amp;R w Zabierzowie Bocheńskim wraz z budową dojść i dojazdów rowerowych. Projekt będzie uwzględniać potrzeby osób o ograniczonej mobilności oraz działania informacyjne dla pasażerów z państw trzecich. Inwestycja będzie zakładać wykorzystywanie  energii z OZE oraz wprowadzać rozwiązania technologiczne polegające na retencjonowaniu wody. Inwestycja bezpośrednio powiązana będzie z liniami autobusowymi w ramach systemu Komunikacji Miejskiej w Krakowie, w ramach współpracy z Województwem Małopolskim, liniami gminnymi oraz przewoźników prywatnych."/>
    <s v="Projekt jest zgodny z działaniem 03.01 Transport miejski. Zakres interwencji 081 – infrastruktura czystego transportu miejskiego._x000a_Odwrócenie trendu rosnących podróży transportem indywidualnym i malejących transportem zbiorowym staje się dla Gminy Niepołomice celem pierwszoplanowym głównie ze względu na katastrofalny stan powietrza i rosnące zatłoczenie dróg. Niezbędne jest kontynuowanie prac nad wdrożeniem wspólnej polityki transportowej gmin tworzących KrOF określającej funkcje transportu indywidualnego i transportu zbiorowego a także zakładającej wprowadzenie wspólnego systemu sterowania ruchem, taryfowego i informacyjnego. Koordynacji będzie też wymagała realizacja działań infrastrukturalnych polegających głównie na budowie węzłów przesiadkowych z parkingami P&amp;R / B&amp;R i terminalami autobusowymi, integrujących podsystemy transportu drogowego, kolejowego, autobusowego, tramwajowego, rowerowego. Deficyty przepustowości sieci drogowej powinny być rekompensowane rozwojem sieci transportu zbiorowego, co wpłynie na osiągniecie celów priorytetu."/>
    <x v="0"/>
    <n v="10673753.5"/>
  </r>
  <r>
    <n v="6"/>
    <s v="Budowa parkingów P&amp;R na linii kolejowej 94 i 97 wraz z budową infrastruktury pieszo -rowerowej prowadzącej do przystanków komunikacji zbiorowej na terenie Gminy Skawina"/>
    <s v="Gmina Skawina"/>
    <x v="0"/>
    <s v="Zakres projektu: _x000a_a) budowa parkingów P&amp;R przy przystankach kolejowych na linii kolejowej 94 i 97 tj. _x000a_●Budowa węzła przesiadkowego Skawina Zachodnia, w zakres którego wchodzi parking P&amp;R na 98 samochodów, w tym 6 stanowisk dla niepełnosprawnych, zatokę Kiss&amp;Ride, droga dojazdowa do węzła, ciągi pieszo - rowerowe, zatoki autobusowe, 2 zadaszone wiaty rowerowe na 50 rowerów. _x000a_●P&amp;R Radziszów Centrum, w zakres którego wchodzi parking na 38 samochodów w tym 3 dla os. niepełnosprawnych, B&amp;R na 20 rowerów - _x000a_●P&amp;R Zelczyna, parking na 20 samochodów w tym 2 dla os. niepełnosprawnych, B&amp;R na 20 rowerów, droga dojazdowa do P&amp;R szacowana wartość: _x000a_●P&amp;R Rzozów w zakres którego wchodzi parking na 9 samochodów w tym 1 dla os. niepełnosprawnych, B&amp;R na 20 rowerów _x000a_b) Budowa ciągów pieszo-rowerowych i ścieżek rowerowych prowadzących do przystanków komunikacji zbiorowej  _x000a_●Ścieżka pieszo-rowerowa ul. Brzegi Radziszów łącząca istniejące CPR z Przystankiem kolejowym i P&amp;R  Radziszów Centrum, 79m, szerokość 3 m. w technologii RCC_x000a_●CPR Rzozów, 3 zadania ścieżka pieszo - rowerowa prowadząca do przystanku kolejowego Rzozów, CPR prowadzący do przystanku kolejowego Rzozów Centrum"/>
    <s v="Celem projektu jest zmiana zachowań komunikacyjnych prowadzących do zwiększenia udziału komunikacji zbiorowej w ogóle podróży, poprzez tworzenie warunków dla budowy sprawnych, przyjaznych dla podróżnych, ekologicznych i zintegrowanych systemów transportu miejskiego w regionie, usprawnienie systemu mobilności miejskiej polegające na integracji komunikacji indywidualnej i zbiorowej, poprzez budowę służącej temu infrastruktury (węzły przesiadkowe, parkingi parkuj i jedź, infrastruktura pieszo – rowerowa ułatwiająca dostęp do komunikacji zbiorowej), zmniejszenia emisji CO2 i innych zanieczyszczeń uciążliwych dla środowiska i mieszkańców aglomeracji poprzez wzrost poziomu proekologicznych rozwiązań transportowych i stworzenie alternatyw dla transportu samochodowego._x000a_Ponadto projekt przewiduje poprawę bezpieczeństwa ruchu drogowego, pieszych i rowerzystów poprzez separację ruchu rowerowego od samochodowego, budowę infrastruktury pieszo-rowerowej oraz fizyczne uspokajanie ruchu. Poprawę jakości życia na terenie Krakowskiego Obszaru Funkcjonalnego, poprzez zwiększenie ruchliwości i poprawę mobilności mieszkańców, poprawę ich stanu zdrowia i wzrost świadomości ekologicznej mieszkańców Gminy, a także stworzenie zintegrowanego systemu transportu na terenie Krakowskiego Obszaru Funkcjonalnego poprzez poprawę powiązań komunikacyjnych pomiędzy Gminą Skawina a gminami ościennymi."/>
    <x v="0"/>
    <n v="15941836.199999999"/>
  </r>
  <r>
    <n v="7"/>
    <s v="Budowa wielopoziomowego parkingu P&amp;R i B&amp;R przy stacji kolejowej Wieliczka Park w Gminie Wieliczka "/>
    <s v="Gmina Wieliczka"/>
    <x v="0"/>
    <s v="Zakres projektu obejmuje wykonanie projektu parkingu oraz jego budowę wraz z niezbędną infrastrukturą towarzyszącą. Parking stanowi odpowiedź na obecne zapotrzebowanie na rozbudowę infrastruktury P&amp;R w tej lokalizacji, biorąc pod uwagę istniejący parking. Tego typu obiekt powstanie na obszarze miasta Wieliczka, w miejscu obecnego P&amp;R, przy ul. Dembowskiego w Wieliczce. Wielopoziomowy parking zaplanowany jest na 250 miejsc dla samochodów osobowych i 30 miejsc do parkowania dla rowerów.  Połączenie dobrej polityki parkingowej z rozwojem transportu pieszego i zbiorowego poprawi jakość życia mieszkańców. "/>
    <s v="Cele projektowe spójne są z założeniami Celu szczegółowego 2.8 FEnIKS  Wspieranie zrównoważonej multimodalnej mobilności miejskiej jako elementu transformacji w kierunku gospodarki zeroemisyjnej m.in. pod kątem:_x000a_- poprawy dostępności komunikacyjnej,_x000a_- ograniczenia szkodliwego wpływu transportu na środowisko_x000a_- zrównoważenia opcji transportowych (zmiana środka transport na transport zbiorowy) i minimalizowania negatywnego wpływu transport na środowisko naturalne_x000a_Dzięki realizacji projektu ulegnie poprawie dostępność komunikacyjną dla mieszkańców gminy infrastruktury umożliwiającej zmianą środka transport na transport zbiorowy w dogodnej lokalizacji oraz podniesie świadomość środowiskową lokalnej społeczności. "/>
    <x v="0"/>
    <n v="18000000"/>
  </r>
  <r>
    <n v="8"/>
    <s v="Budowa parkingu P&amp;R i B&amp;R przy przystanku kolejowym Wieliczka Bogucice w Gminie Wieliczka"/>
    <s v="Gmina Wieliczka"/>
    <x v="0"/>
    <s v="Zakres inwestycji obejmuje wykonanie projektu parkingu oraz jego budowę wraz z niezbędną infrastrukturą towarzyszącą. Będzie on  znajdował się blisko przystanku kolejowego Wieliczka – Bogucice  z wytyczonymi dogodnymi dojściami do przystanków transportu zbiorowego wraz z uwzględnieniem zachowania zasad dostępności dla osób o ograniczonej mobilności oraz z niepełnosprawnościami. Na parkingu planowanych jest 100 miejsc postojowych dla samochodów i 30 miejsc do parkowania dla rowerów. "/>
    <s v="Cele projektowe spójne są z założeniami Celu szczegółowego 2.8 FEnIKS  Wspieranie zrównoważonej multimodalnej mobilności miejskiej jako elementu transformacji w kierunku gospodarki zeroemisyjnej m.in. pod kątem:_x000a_- poprawy dostępności komunikacyjnej,_x000a_- ograniczenia szkodliwego wpływu transportu na środowisko_x000a_- zrównoważenia opcji transportowych (zmiana środka transport na transport zbiorowy) i minimalizowania negatywnego wpływu transport na środowisko naturalne_x000a_Dzięki realizacji projektu ulegnie poprawie dostępność komunikacyjną dla mieszkańców gminy infrastruktury umożliwiającej zmianą środka transport na transport zbiorowy w dogodnej lokalizacji oraz podniesie świadomość środowiskową lokalnej społeczności. "/>
    <x v="0"/>
    <n v="4000000"/>
  </r>
  <r>
    <n v="9"/>
    <s v="Rozbudowa węzła przesiadkowego w rejonie ulic Piłsudskiego, Niepołomska w Wieliczce"/>
    <s v="Gmina Wieliczka"/>
    <x v="0"/>
    <s v="W ramach inwestycji zostanie wykonany projekt budowlany oraz przebudowana zostanie pętla autobusowa, taka by parametry nowej pętli uwzględniały możliwość obsługiwania taboru przegubowego dostosowanego do obsługi większej ilości pasażerów. Parametry obecnie funkcjonującej zatoki nie pozwalają na uruchomienie autobusu przegubowego, który poprawiłby komfort jazdy mieszkańców oraz turystów, korzystających z połączenia miasta Krakowa z Wieliczką. _x000a_W ramach projektu zostanie wybudowana pętla wraz  z niezbędna infrastukturą towarzyszącą. Powstanie parking dla 19 pojazdów osobowych wraz z miejscami postojowymi dla osób niepełnosprawnych. Zostaną zamontowane wiaty dla rowerów. Planuje się zamontować stojaki na 20 rowerów. W ramach projektu zostanie także wybudowane zaplecze socjalne dla kierowców."/>
    <s v="Cele projektowe spójne są z założeniami Celu szczegółowego 2.8 FEnIKS  Wspieranie zrównoważonej multimodalnej mobilności miejskiej jako elementu transformacji w kierunku gospodarki zeroemisyjnej m.in. pod kątem:_x000a_- poprawy dostępności komunikacyjnej,_x000a_- ograniczenia szkodliwego wpływu transportu na środowisko_x000a_- zrównoważenia opcji transportowych i minimalizowania negatywnego wpływu transport na środowisko naturalne_x000a_Dzięki realizacji projektu ulegnie poprawie dostępność komunikacyjna dla mieszkańców gminy pod kątem infrastruktury umożliwiającej obsługę większej liczby pasażerów transportem zbiorowym. "/>
    <x v="0"/>
    <n v="4297306"/>
  </r>
  <r>
    <n v="10"/>
    <s v="Rozwój zrównoważonej mobilności w gminie Zielonki"/>
    <s v="Gmina Zielonki"/>
    <x v="0"/>
    <s v="Wybudowanie 7 obiektów „Park &amp; Ride” zlokalizowanych w bezpośrednim sąsiedztwie przystanków transportu zbiorowego oraz wybudowanie 12 obiektów &quot;Bike &amp; Ride&quot; w bezpośrednim sąsiedztwie przystanków komunikacyjnych lub obiektów użyteczności publicznej. Ponadto projekt przewiduje realizację infrastruktury pieszo-rowerowej w postacji ciągów pieszo-rowerowych umożliwiających dojazd mieszkańcom nowo wybudowanych miejsc zamieszkania do punktów przesiadkowych (budowa ciągu pieszo-rowerowego wzdłuż drogi E7 w miejscowościach Boleń, Bibice i Węgrzce na długości ok. 3 km, ciąg pieszo-rowerowy wzdłuż ul. Marszowieckiej w Zielonkach o długości 0,67 km prowadzący do końcowej pętli autobusowej). W ramach projektu przewidziano instalację 25 tablic informujących o aktualnych kursach autobusów zlokalizowanych na przystankach przy najczęściej uczęszczanych trasach."/>
    <s v="Cele projektowe spójne są z założeniami Celu szczegółowego 2.8 FEnIKS  Wspieranie zrównoważonej multimodalnej mobilności miejskiej jako elementu transformacji w kierunku gospodarki zeroemisyjnej m.in. pod kątem:_x000a_- poprawy dostępności komunikacyjnej,_x000a_- ograniczenia szkodliwego wpływu transportu na środowisko_x000a_- zrównoważenia opcji transportowych i minimalizowania negatywnego wpływu transport na środowisko naturalne"/>
    <x v="0"/>
    <n v="8171966.2999999998"/>
  </r>
  <r>
    <n v="11"/>
    <s v="Budowa linii tramwajowej pomiędzy skrzyżowaniem ulic Wielickiej, Teligi, Kostaneckiego a osiedlem Rżąka wraz z pętlą tramwajową oraz parkingiem Park&amp;Ride w Krakowie"/>
    <s v="Gmina Miejska Kraków"/>
    <x v="1"/>
    <s v="Zakres zadania obejmuje budowę torowiska od skrzyżowania ulic Wielickiej, Teligi i Kostaneckiego do osiedla Rżąka (z możliwością przedłużenia do Wieliczki) wraz z infrastrukturą techniczną.Wzdłuż trasy nowoprojektowanej linii przewidziano: budowę przystanków wraz z tablicami dynamicznej informacji pasażerskiej, przebudowę ulic i skrzyżowań w niezbędnym zakresie, przebudowę i budowę chodników, przebudowę i budowę ścieżek rowerowych, budowę ekranów akustycznych.Linia zostanie włączona do Obszarowego Systemu Sterowania Ruchem."/>
    <s v="Realizacja projektu realizuje cel dążenia do stworzenia warunków rozwoju dla zrównoważonej mobilności poprzez zapewnienie sprawnego, efektywnego, inteligentnego i bezpiecznego nisko i zeroemisyjnego systemu transportu publicznego w miastach dostępnego dla wszystkich użytkowników (w tym osób ze szczególnymi potrzebami)._x000a_W szczególności realizacja projektu realizuje cel EFRR/FS.CP2.VIII ‐ Wspieranie zrównoważonej multimodalnej mobilności miejskiej jako elementu transformacji w kierunku gospodarki zeroemisyjnej"/>
    <x v="0"/>
    <n v="127500000"/>
  </r>
  <r>
    <n v="12"/>
    <s v="Przebudowa torowiska wzdłuż ulicy Solidarności w Krakowie wraz z podstacjami trakcyjnymi nr 01 „Czyżyny”, nr 02 „Zajezdnia Nowa Huta”, nr 03 „Pleszów”, nr 08 „Cementownia”, nr 10 „Bulwarowa"/>
    <s v="Gmina Miejska Kraków"/>
    <x v="1"/>
    <s v="Projekt obejmuje przebudowę układu torowo-drogowego wzdłuż ulicy Solidarności w Krakowie na odcinku od Placu Centralnego do ul. Bulwarowej wraz z niezbędną infrastrukturą towarzyszącą oraz przekładkami kolidującego uzbrojenia oraz odcinek od ul. Bulwarowej dowiązujący się do trasy S7 w Krakowie w zakresie przebudowy układu torowego. W związku z planami budowy linii energetycznych przez Krakowski Holding Komunalny z Ekospalarnii Kraków do podstacji trakcyjnych na terenie Nowej Huty w Krakowie i wykorzystania wyprodukowanej energii elektrycznej na cele trakcyjne, należy dostosować podstacje trakcyjne do możliwości włączenia w system budowanych linii energetycznych z Ekospalarnii.W związku z koniecznością sprostania zapotrzebowaniu na zwiększone zużycie energii trakcyjnej przez nowoczesny tabor tramwajowy niezbędne jest przeprowadzenie w ramach projektu gruntownej modernizacji podstacji trakcyjnych zasilających (stale lub w razie awarii) torowisko w ul. Solidarności oraz układu rezerwowego tj. nr 02 „Zajezdnia Nowa Huta”, nr 03 „Pleszów”, nr 08 „Cementownia”, nr 10 „Bulwarowa”."/>
    <s v="Realizacja projektu realizuje cel dążenia do stworzenia warunków rozwoju dla zrównoważonej mobilności poprzez zapewnienie sprawnego, efektywnego, inteligentnego i bezpiecznego nisko i zeroemisyjnego systemu transportu publicznego w miastach dostępnego dla wszystkich użytkowników (w tym osób ze szczególnymi potrzebami)._x000a_W szczególności realizacja projektu realizuje cel EFRR/FS.CP2.VIII ‐ Wspieranie zrównoważonej multimodalnej mobilności miejskiej jako elementu transformacji w kierunku gospodarki zeroemisyjnej"/>
    <x v="0"/>
    <n v="50084349.590000004"/>
  </r>
  <r>
    <n v="13"/>
    <s v="Rozwój inteligentnych systemów transportowych (ITS) poprawiających dostępność komunikacyjną na terenie miasta Krakowa"/>
    <s v="Gmina Miejska Kraków"/>
    <x v="1"/>
    <s v="Projekt obejmuje:_x000a_1. Montaż tablic dynamicznej informacji pasażerskiej (DIP) na przystankach autobusowych oraz autobusowo-tramwajowych (wspólne tablice dla tramwajów oraz autobusów) na terenie m. Krakowa_x000a_2. Montaż tablic zmiennej treści (VMS) na wjazdach do miasta Krakowa od strony północnej, wschodniej i zachodniej, informujących o czasie przejazdu oraz trasie alternatywnej, montaż detektorów (ANPR, bluetooth, indukcyjna)_x000a_3.Kontrola dostępu (obszar Kazimierza, Centrum oraz BUS Pasy)"/>
    <s v="Realizacja projektu realizuje cel dążenia do stworzenia warunków rozwoju dla zrównoważonej mobilności poprzez zapewnienie sprawnego, efektywnego, inteligentnego i bezpiecznego nisko i zeroemisyjnego systemu transportu publicznego w miastach dostępnego dla wszystkich użytkowników (w tym osób ze szczególnymi potrzebami)._x000a_W szczególności realizacja projektu realizuje cel EFRR/FS.CP2.VIII ‐ Wspieranie zrównoważonej multimodalnej mobilności miejskiej jako elementu transformacji w kierunku gospodarki zeroemisyjnej"/>
    <x v="0"/>
    <n v="89837398"/>
  </r>
  <r>
    <n v="14"/>
    <s v="Rozwój floty tramwajowej do obsługi systemu Komunikacji Miejskiej Krakowa poprzez zakup kolejnych nowoczesnych niskopodłogowych wagonów"/>
    <s v="Gmina Miejska Kraków"/>
    <x v="1"/>
    <s v="W ramach projektu zakupionych zostanie 30 fabrycznie nowych niskopodłogowych wagonów tramwajowych, w tym dwukierunkowych oraz wyposażonych w system jazdy bez zasilania z sieci trakcyjnej (6 szt. wagonów o długości 32-34 m dwukierunkowych, 10 szt. wagonów o długości 40-45 m jednokierunkowych i 14 szt. wagonów o długości 24-27 m jednokierunkowych).Tramwaje kupione w ramach projektu będą posiadały niską podłogę. Wyposażone będą także w platformy najazdowe w obszarze drzwi dedykowane dla osób niepełnosprawnych, klimatyzację w przedziale pasażerskim, system monitoringu wewnętrznego i zewnętrznego, zwiększający poczucie bezpieczeństwa podróżnym oraz inne udogodnienia."/>
    <s v="Realizacja projektu realizuje cel dążenia do stworzenia warunków rozwoju dla zrównoważonej mobilności poprzez zapewnienie sprawnego, efektywnego, inteligentnego i bezpiecznego nisko i zeroemisyjnego systemu transportu publicznego w miastach dostępnego dla wszystkich użytkowników (w tym osób ze szczególnymi potrzebami)._x000a_W szczególności realizacja projektu realizuje cel EFRR/FS.CP2.VIII ‐ Wspieranie zrównoważonej multimodalnej mobilności miejskiej jako elementu transformacji w kierunku gospodarki zeroemisyjnej"/>
    <x v="0"/>
    <n v="26775000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
  <r>
    <n v="1"/>
    <s v="Adaptacja poddasza budynku Domu Kultury w Sułowie na potrzeby kulturalne"/>
    <s v="Gmina Biskupice"/>
    <s v="Projekt obejmuje adaptację nieużytkowego poddasza w budynku Domu Kultury w Sułowie, na potrzeby zaplecza kulturalno–administracyjnego dla Centrum Kultury Gminy Biskupice. W ramach projektu na poddaszu zostaną wykonane mniejsze sale, sanitariaty i pomieszczenia administracyjne, które będą służyły prowadzeniu zajęć oraz warsztatów kulturalnych dla mieszkańców.  W  skali roku przynajmniej 80% czasu lub przestrzeni tej infrastruktury będzie wykorzystywane do celów związanych z kulturą. Zaadoptowanie poddasza pozwoli na pełną realizację działalności związanej z organizacją zadań kulturalnych w budynku Domu Kultury w Sułowie. Elementem projektu jest zlecenie opracowania dokumentacji technicznej."/>
    <s v="Projekt realizuje typ operacji A w ramach Działania 7.2 FEM tj. infrastruktura instytucji kultury. Projekt spełnia wszystkie warunki wskazane w programie i linii demarkacyjnej oraz nie zawiera elementów wyłączonych ze wsparcia w ramach programu."/>
    <x v="0"/>
    <s v="FEM 2021-2027, CS 5(i)"/>
    <n v="2800000"/>
    <n v="2380000"/>
    <n v="540000.90756455052"/>
  </r>
  <r>
    <n v="2"/>
    <s v="Budowa strefy turystycznej wraz z zapleczem"/>
    <s v="Gmina Igołomia-Wawrzeńczyce"/>
    <s v="W ramach budowanej strefy planuje się m.in.: wieżę widokową, wiatę wraz ze stołami piknikowymi, strefę zabaw podwórkowych, budynek zaplecza socjalno-gospodarczego (zapewniającego dostęp do bieżącej wody oraz łazienki, w obiekcie zaplanowano pomieszczenia gospodarcze do przechowywania narzędzi i sprzętów do bieżącej pielęgnacji rozległego terenu zielonego i krzewów)."/>
    <s v="Projekt realizuje typ operacji C w ramach Działania 7.2 FEM tj. oferta turystyczna. Projekt spełnia wszystkie warunki wskazane w programie i linii demarkacyjnej oraz nie zawiera elementów wyłączonych ze wsparcia w ramach programu."/>
    <x v="0"/>
    <s v="FEM 2021-2027, CS 5(i)"/>
    <n v="6375000"/>
    <n v="5418750"/>
    <n v="1229466.3520442892"/>
  </r>
  <r>
    <n v="3"/>
    <s v="Budowa sali widowiskowej z zapleczem socjalnym w Baranówce"/>
    <s v="Gmina Kocmyrzów-Luborzyca"/>
    <s v="Projekt obejmuje budowę sali widowiskowej z zapleczem socjalnym w miejscowości Baranówka, na terenie gminy Kocmyrzów-Luborzyca. Realizacja projektu podyktowana jest obecnymi ograniczeniami lokalowymi oraz potrzebą stworzenia miejsca realizacji m.in. imprez kulturalnych i okolicznościowych na szeroką skalę. Rozwój infrastruktury kultury pozwoli na wzmocnienie oferty kulturalnej oraz zapewnienie warunków w zakresie dostępności. W skali roku przynajmniej 80% czasu lub przestrzeni tej infrastruktury będzie wykorzystywane do celów związanych z kulturą. Planowana sala widowiskowa wykorzystywana będzie do organizacji różnorodnych wydarzeń, takich jak koncerty, spektakle teatralne, przedstawienia taneczne czy festiwale. To z pewnością przyciągnie mieszkańców gminy, jak i odwiedzających, co przyczyni się do ożywienia życia kulturalnego i promocji lokalnej sceny artystycznej oraz rozwoju turystyki kulturalnej. Dodatkowo, nowa sala widowiskowa będzie służyć jako miejsce spotkań dla lokalnych organizacji społecznych, czy jako przestrzeń dla lokalnych przedsiębiorców do organizowania targów czy konferencji. Zwiększy to jej funkcjonalność i wykorzystanie, wpływając pozytywnie na rozwój lokalnej społeczności. "/>
    <s v="Projekt realizuje typ operacji A w ramach Działania 7.2 FEM tj. infrastruktura instytucji kultury. Projekt spełnia wszystkie warunki wskazane w programie i linii demarkacyjnej oraz nie zawiera elementów wyłączonych ze wsparcia w ramach programu."/>
    <x v="0"/>
    <s v="FEM 2021-2027, CS 5(i)"/>
    <n v="7060000"/>
    <n v="6001000"/>
    <n v="1361573.7169306166"/>
  </r>
  <r>
    <n v="4"/>
    <s v="Adaptacja i modernizacja Dworu Badenich, os. Wadów"/>
    <s v="Gmina Miejska Kraków"/>
    <s v="Celem projektu jest renowacja i adaptacja istniejącego budynku zabytkowego Dworu Badenich z przeznaczeniem na prowadzenie działalności kulturalnej i oświatowej (domu kultury, filia Biblioteki Kraków oraz pomieszczenia przeznaczone dla Stowarzyszenia Przyjaciół Wadowa) oraz zagospodarowanie przyległego do budynku zabytkowego parku. Realizacja projektu zgodnie z postanowieniami ustawy z dnia 23 lipca 2003 r. o ochronie zabytków i opiece nad zabytkami."/>
    <s v="Projekt realizuje typ operacji B w ramach Działania 7.2 FEM tj. ochrona i opieka nad zabytkami. Projekt spełnia wszystkie warunki wskazane w programie i linii demarkacyjnej oraz nie zawiera elementów wyłączonych ze wsparcia w ramach programu. "/>
    <x v="0"/>
    <s v="FEM 2021-2027, CS 5(i)"/>
    <n v="30487210.899999999"/>
    <n v="25914129.264999997"/>
    <n v="5879686.2696828051"/>
  </r>
  <r>
    <n v="5"/>
    <s v="Odnowa parku dworskiego przy Dworze Czeczów w Krakowie"/>
    <s v="Gmina Miejska Kraków"/>
    <s v="Zakres inwestycji obejmuje odnowę zabytkowego parku, w tym m.in. zieleń, nawierzchnie,  oświetlenie,  elementy małej architektury, ogrodzenie. Realizacja projektu zgodnie z postanowieniami ustawy z dnia 23 lipca 2003 r. o ochronie zabytków i opiece nad zabytkami."/>
    <s v="Projekt realizuje typ operacji B w ramach Działania 7.2 FEM tj. ochrona i opieka nad zabytkami. Projekt spełnia wszystkie warunki wskazane w programie i linii demarkacyjnej oraz nie zawiera elementów wyłączonych ze wsparcia w ramach programu. "/>
    <x v="0"/>
    <s v="FEM 2021-2027, CS 5(i)"/>
    <n v="12000000"/>
    <n v="10200000"/>
    <n v="2314289.6038480736"/>
  </r>
  <r>
    <n v="6"/>
    <s v="Adaptacja budynku na potrzeby centrum kultury w dzielnicy Wesoła wraz zagospodarowaniem przestrzeni"/>
    <s v="Gmina Miejska Kraków"/>
    <s v="W ramach adaptacji istniejącego budynku   zakłada się zmianę przeznaczenia obiektu na cele użyteczności publicznej. W ramach projektu w budynku zostaną wymienione wszystkie instalacje wewnętrzne, aby uchronić substancję zabytkową od zagrożeń wynikających z awaryjności tychże instalacji i dalsze korzystanie z obiektu w nowej formule. Renowacji podlegać będą elementy zabytkowej stolarki, odświeżenie powłok malarskich. Zakłada się stworzenie infrastruktury potrzebnej pod implementację nowoczesnych rozwiązań teleinformatycznych, a przez to ochronę zabytku i nadanie mu nowej funkcji, aby możliwe było organizowanie wydarzeń kulturalno-artystycznych._x000a_Projekt zakłada zmianę przeznaczenia budynku z funkcji medycznej na funkcję usług o charakterze kulturalno-społecznym i edukacyjnym. Nowy obiekt ma być miejscem integracji odbiorców wokół spotkań z kulturą, wzmacniania wymiany doświadczeń międzypokoleniowych oraz międzykulturowych poprzez m.in. wspieranie młodych twórców, otwarte pracownie dla mieszkańców, przestrzeń coworkingowa dla NGOsów, lab innowacji sektora kultury. Jest to docelowo również miejsce integracji tych, którzy już są obecni na dzielnicy, czyli mieszkańców i szpitali z nowym środowiskiem kreatywno-kulturalnym. Przewiduje się również zagospodarowanie otoczenia, poprzez stworzenie przestrzeni będącej bogatą w zieleń enklawą wypoczynku i spotkań dla mieszkańców, zapewniającą możliwość rekreacji i innych aktywności w ramach tzw. organizacji czasu wolnego. Teren zostanie przystosowany na potrzeby organizowania otwartych warsztatów, spotkań, prelekcji czy wystaw. Mając na uwadze zapisy MPZP, planowane jest przekształcenie boiska w park i wyposażenie w małą architekturę, siłownię zewnętrzną, nie pomijając jednak wolnych przestrzeni dla możliwości organizowania aktywności na świeżym powietrzu. Szczególną uwagę należy zwrócić na uniwersalne zagospodarowanie tej przestrzeni pozwalające na jej wykorzystanie przez różne grupy wiekowe użytkowników. Utworzenie obiektu kultury oraz uporządkowanie jego otoczenia na dotychczas zaniedbanym obszarze ożywi ruch w dzielnicy i przyciągnie mieszkańców oraz przedstawicieli środowiska artystycznego spoza tego obszaru, a także stanie się miejscem atrakcyjnym turystycznie."/>
    <s v="Projekt realizuje typ operacji A w ramach Działania 7.2 FEM tj. infrastruktura instytucji kultury. Projekt spełnia wszystkie warunki wskazane w programie i linii demarkacyjnej oraz nie zawiera elementów wyłączonych ze wsparcia w ramach programu."/>
    <x v="0"/>
    <s v="FEM 2021-2027, CS 5(i)"/>
    <n v="29480000"/>
    <n v="25058000"/>
    <n v="5685438.1267867675"/>
  </r>
  <r>
    <n v="7"/>
    <s v="Przebudowa budynku komunalnego w Raciborowicach na filię Centrum Kultury i Promocji w Michałowicach"/>
    <s v="Gmina Michałowice"/>
    <s v="Projekt obejmuje przebudowę budynku położonego w miejscowości Raciborowice na filię Centrum Kultury i Promocji w Michałowicach. Ponieważ miejscowość Raciborowice leży na granicy gminy Michałowice z gminami Zielonki, Kocmyrzów-Luborzyca oraz miastem Kraków, z obiektów kultury będą korzystali mieszkańcy co najmniej 4 gmin. W budynku na trzech poziomach znajdować się będą m.in. pomieszczenia magazynowe, sale ćwiczeń i prób orkiestry czy sala konferencyjna. Budynek będzie pełnił m.in. funkcję sali prób dla Orkiestry Wieniawa, która skupia muzyków z terenu gmin ościennych m.in. Krakowa, Kocmyrzowa-Luborzycy, Zielonek, dlatego jego realizacja  będzie miała wpływ na potrzeby mieszkańców więcej niż jednej gminy. W skali roku przynajmniej 80% czasu i/lub przestrzeni infrastruktury będzie wykorzystywane do celów związanych z kulturą."/>
    <s v="Projekt realizuje typ operacji A w ramach Działania 7.2 FEM tj. infrastruktura instytucji kultury. Projekt spełnia wszystkie warunki wskazane w programie i linii demarkacyjnej oraz nie zawiera elementów wyłączonych ze wsparcia w ramach programu."/>
    <x v="0"/>
    <s v="FEM 2021-2027, CS 5(i)"/>
    <n v="1500000"/>
    <n v="1275000"/>
    <n v="289286.2004810092"/>
  </r>
  <r>
    <n v="8"/>
    <s v="Utworzenie strefy czasu wolnego w Gminie Mogilany"/>
    <s v="Gmina Mogilany"/>
    <s v="Projekt obejmuje przebudowę, adaptację i wyposażenie obiektu kultury cele, podniesienia dostępności oferty kulturalnej na terenie gminy Mogilany. W obiekcie powstanie autorska, nowatorska i interaktywna wystawa poświęcona folklorowi regionu i życiu podkrakowskiej wsi, w oparciu m.in. o dorobek Zespołu Regionalnego &quot;Mogilanie&quot; i zgromadzone przez lata dokumenty, artefakty oraz materialne i niematerialne świadectwa kultury. Część ekspozycji będzie miała charakter mobilny i będzie mogła być prezentowana w innych gminach Metropolii i na tematycznych wydarzeniach lokalnych. Zaadaptowana przestrzeń będzie umożliwiała m.in spotkania tematyczne, warsztaty, lekcje folkloru - baza dla formalnej i nieformalnej edukacji regionalnej o charakterze ponadlokalnym."/>
    <s v="Projekt realizuje typ operacji A w ramach Działania 7.2 FEM tj. infrastruktura instytucji kultury. Projekt spełnia wszystkie warunki wskazane w programie i linii demarkacyjnej oraz nie zawiera elementów wyłączonych ze wsparcia w ramach programu."/>
    <x v="0"/>
    <s v="FEM 2021-2027, CS 5(i)"/>
    <n v="2000000"/>
    <n v="1700000"/>
    <n v="385714.93397467898"/>
  </r>
  <r>
    <n v="9"/>
    <s v="Budowa tras rowerowych łączących Przylasek Rusiecki z Puszczą Niepołomicką"/>
    <s v="Gmina Niepołomice"/>
    <s v="Projekt składa się z dwóch głównych inwestycji - budowy kładki rowerowej przez Wisłę wzdłuż mostu kolejowego w rejonie Przylasku Rusieckiego oraz budowie około 6 km ścieżek rowerowych dolinami rzek Drwinki i Podężanki."/>
    <s v="Projekt realizuje typ operacji D w ramach Działania 7.2 FEM tj. trasy turystyczne. Projekt spełnia wszystkie warunki wskazane w programie i linii demarkacyjnej oraz nie zawiera elementów wyłączonych ze wsparcia w ramach programu."/>
    <x v="0"/>
    <s v="FEM 2021-2027, CS 5(i)"/>
    <n v="10150000"/>
    <n v="8627500"/>
    <n v="1957503.2899214956"/>
  </r>
  <r>
    <n v="10"/>
    <s v="Modernizacja Ośrodka Kulturalno Rekreacyjnego Gubałówka w Skawinie wraz z otoczeniem"/>
    <s v="Gmina Skawina "/>
    <s v="W zakresie projektu przewiduje się działania inwestycyjne, które będą obejmowały m.in. modernizację budynku OKR Gubałówka pod kątem prowadzenia różnorakich działań i inicjatyw kulturalnych i społecznych, modernizację otoczenia obiektu pod kątem wzbogacenia oferty kulturalnej (m.in. amfiteatr plenerowy, mała architektura i infrastruktura towarzysząca. W  skali roku przynajmniej 80% czasu lub przestrzeni tej infrastruktury będzie być wykorzystywane do celów związanych z kulturą."/>
    <s v="Projekt realizuje typ operacji A w ramach Działania 7.2 FEM tj. infrastruktura instytucji kultury. Projekt spełnia wszystkie warunki wskazane w programie i linii demarkacyjnej oraz nie zawiera elementów wyłączonych ze wsparcia w ramach programu."/>
    <x v="0"/>
    <s v="FEM 2021-2027, CS 5(i)"/>
    <n v="16794740"/>
    <n v="9405054.4000000004"/>
    <n v="2133923.4923083903"/>
  </r>
  <r>
    <n v="11"/>
    <s v="Modernizacja Muzeum Ślusarstwa w Świątnikach Górnych"/>
    <s v="Gmina Świątniki Górne"/>
    <s v="Modernizacja budynku muzeum, odnowienie, zakup wyposażenia, dostosowanie dla osób ze szczególnymi potrzebami. Muzeum Ślusarstwa w Świątnikach Górnych jest jedynym muzeum tego typu w Polsce, dlatego realizowany projekt będzie miał charakter ponadlokalny. Obiekt jest odwiedzany przez turystów z całej Polski, a nawet z poza terenu naszego kraju. "/>
    <s v="Projekt realizuje typ operacji A w ramach Działania 7.2 FEM tj. infrastruktura instytucji kultury. Projekt spełnia wszystkie warunki wskazane w programie i linii demarkacyjnej oraz nie zawiera elementów wyłączonych ze wsparcia w ramach programu."/>
    <x v="0"/>
    <s v="FEM 2021-2027, CS 5(i)"/>
    <n v="3000000"/>
    <n v="1680000.0000000002"/>
    <n v="381177.11122203572"/>
  </r>
  <r>
    <n v="12"/>
    <s v="Przebudowa, rozbudowa i remont budynku Centrum Kultury w Światnikach Górnych"/>
    <s v="Gmina Świątniki Górne"/>
    <s v="Przebudowa oraz remont pomieszczeń budynku wraz z adaptacja dla Centrum Kultury. Rozbudowa poprzez wykonanie zewnętrznych schodów oraz windy. "/>
    <s v="Projekt realizuje typ operacji A w ramach Działania 7.2 FEM tj. infrastruktura instytucji kultury. Projekt spełnia wszystkie warunki wskazane w programie i linii demarkacyjnej oraz nie zawiera elementów wyłączonych ze wsparcia w ramach programu."/>
    <x v="0"/>
    <s v="FEM 2021-2027, CS 5(i)"/>
    <n v="3000000"/>
    <n v="1680000.0000000002"/>
    <n v="381177.11122203572"/>
  </r>
  <r>
    <n v="13"/>
    <s v="Utworzenie leśnego szlaku turystycznego w miejscowości Olszowice"/>
    <s v="Gmina Świątniki Górne"/>
    <s v="Utworzenie leśnego szlaku turystycznego w miejscowości Olszowice ok 2 km."/>
    <s v="Projekt realizuje typ operacji D w ramach Działania 7.2 FEM tj. trasy turystyczne. Projekt spełnia wszystkie warunki wskazane w programie i linii demarkacyjnej oraz nie zawiera elementów wyłączonych ze wsparcia w ramach programu."/>
    <x v="0"/>
    <s v="FEM 2021-2027, CS 5(i)"/>
    <n v="2000000"/>
    <n v="1120000"/>
    <n v="254118.07414802379"/>
  </r>
  <r>
    <n v="14"/>
    <s v="Przebudowa budynku mieszkalnego na Filie Centrum Kultury w miejscowości Ochojno"/>
    <s v="Gmina Świątniki Górne"/>
    <s v="Przebudowa budynku mieszkalnego na Filię Centrum Kultury w miejscowości Ochojno. W  skali roku przynajmniej 80% czasu lub przestrzeni tej infrastruktury będzie być wykorzystywane do celów związanych z kulturą."/>
    <s v="Projekt realizuje typ operacji A w ramach Działania 7.2 FEM tj. infrastruktura instytucji kultury. Projekt spełnia wszystkie warunki wskazane w programie i linii demarkacyjnej oraz nie zawiera elementów wyłączonych ze wsparcia w ramach programu."/>
    <x v="0"/>
    <s v="FEM 2021-2027, CS 5(i)"/>
    <n v="4785500"/>
    <n v="2679880.0000000005"/>
    <n v="608041.021917684"/>
  </r>
  <r>
    <n v="15"/>
    <s v="Adaptacja zabytkowego budynku dawnej oficyny i browaru pałacu Konopków w Wieliczce na Multimedialne Centrum Regionalne"/>
    <s v="Gmina Wieliczka"/>
    <s v="Zadanie polega na przeprowadzeniu renowacji i adaptacji zabytkowego budynku stanowiącego część zabudowań Pałacu Konopków wybudowanego w latach 80. XVIII w. (dawna oficyna i browar,) w którym powstanie Multimedialne Centrum Regionalne. Będzie to miejsce, gdzie zgromadzona zostanie wiedza na temat miasta Wieliczka zarówno w formie tradycyjnych artefaktów, jak i w formie multimedialnej (filmy, wirtualne mapy, stanowiska multimedialne, skany zdjęć i dokumentów itp.). Planowane jest stworzenie miejsca pełniącego szeroko pojęte funkcje użytkowe, w szczególności kulturalne, związane z edukacją kulturalną, służące integracji lokalnej społeczności oraz turystom."/>
    <s v="Projekt realizuje typ operacji B w ramach Działania 7.2 FEM tj. ochrona i opieka nad zabytkami. Projekt spełnia wszystkie warunki wskazane w programie i linii demarkacyjnej oraz nie zawiera elementów wyłączonych ze wsparcia w ramach programu."/>
    <x v="0"/>
    <s v="FEM 2021-2027, CS 5(i)"/>
    <m/>
    <n v="4407400"/>
    <n v="1000000"/>
  </r>
  <r>
    <n v="16"/>
    <s v="Modernizacja i renowacja zabytkowego budynku Wielickiego Centrum Kultury"/>
    <s v="Gmina Wieliczka"/>
    <s v="Celem projektu jest modernizacja i renowacja zabytkowego budynku Wielickiego Centrum Kultury  usytuowanego na Rynku Górnym w Wieliczce, prowadzącego działalność społeczno-kulturalną. W wyniku realizacji projektu wzrośnie jakość i dostępność oferty w obszarze kultury. Działania realizowane w projekcie przyczynią się do poprawy jakości funkcjonowania infrastruktury kultury m.in. poprzez podnoszenie standardów infrastruktury."/>
    <s v="Projekt realizuje typ operacji A w ramach Działania 7.2 FEM tj. infrastruktura instytucji kultury. Projekt spełnia wszystkie warunki wskazane w programie i linii demarkacyjnej oraz nie zawiera elementów wyłączonych ze wsparcia w ramach programu."/>
    <x v="0"/>
    <s v="FEM 2021-2027, CS 5(i)"/>
    <m/>
    <n v="6634212.4056000002"/>
    <n v="1505244"/>
  </r>
  <r>
    <n v="17"/>
    <s v="Rozbudowa infrastruktury instytucji kultury w Gminie Wielka Wieś"/>
    <s v="Gmina Wielka Wieś"/>
    <s v="Budowa sali widowiskowej, zaplecza, szatni oraz pomieszczeń technicznych i biurowych. W  skali roku przynajmniej 80% czasu lub przestrzeni tej infrastruktury będzie być wykorzystywane do celów związanych z kulturą."/>
    <s v="Projekt realizuje typ operacji A w ramach Działania 7.2 FEM tj. infrastruktura instytucji kultury. Projekt spełnia wszystkie warunki wskazane w programie i linii demarkacyjnej oraz nie zawiera elementów wyłączonych ze wsparcia w ramach programu."/>
    <x v="0"/>
    <s v="FEM 2021-2027, CS 5(i)"/>
    <n v="7000000"/>
    <n v="5950000"/>
    <n v="1350002.2689113764"/>
  </r>
  <r>
    <n v="18"/>
    <s v="Remont konserwatorski budynku oficyny wraz z zagospodarowaniem terenu przy Willi Lubomirskich w Kochanowie w gminie Zabierzów"/>
    <s v="Gmina Zabierzów"/>
    <s v="Remont konserwatorski budynku oficyny oraz zagospodarowanie terenu wokół oficyny i willi."/>
    <s v="Projekt realizuje typ operacji B w ramach Działania 7.2 FEM tj. ochrona i opieka nad zabytkami. Projekt spełnia wszystkie warunki wskazane w programie i linii demarkacyjnej oraz nie zawiera elementów wyłączonych ze wsparcia w ramach programu."/>
    <x v="0"/>
    <s v="FEM 2021-2027, CS 5(i)"/>
    <n v="4500000"/>
    <n v="3825000"/>
    <n v="867858.60144302761"/>
  </r>
  <r>
    <n v="19"/>
    <s v="Budowa biblioteki z izbą regionalną"/>
    <s v="Gmina Zielonki"/>
    <s v="Celem projektu jest zrealizowanie obiektu – biblioteki z izbą regionalną, który pozwoli: rozszerzyć działalność kulturalną; utrwalać wartości i tradycje lokalne, upowszechniać wiedzę o strojach, obrzędach i zwyczajach; promować kulturę i sztukę ludową. Nowy budynek biblioteki z izbą regionalną, zapewni przestrzeń dla: odpoczynku, spędzania wolnego czasu, spotkań – miejsce, w którym tętni życie lokalnej społeczności, gdzie rodzą się nowe pomysły oraz które wzmacnia poczucie przynależności do lokalnego otoczenia."/>
    <s v="Projekt realizuje typ operacji A w ramach Działania 7.2 FEM tj. infrastruktura instytucji kultury. Projekt spełnia wszystkie warunki wskazane w programie i linii demarkacyjnej oraz nie zawiera elementów wyłączonych ze wsparcia w ramach programu."/>
    <x v="0"/>
    <s v="FEM 2021-2027, CS 5(i)"/>
    <n v="17434400"/>
    <n v="8194168"/>
    <n v="1859184.0994690747"/>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2">
  <r>
    <s v="Głęboka modernizacja energetyczna budynków użyteczności publicznej na terenie gminy Biskupice"/>
    <x v="0"/>
    <s v="W ramach projektu planowana jest termomodernizacja budynków użyteczności publicznej na terenie gminy Biskupice.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s v="2.18 Poprawa efektywności energetycznej - ZIT - instrumenty finansowe"/>
    <s v="FEM 2021-2027, CS 2(i)"/>
    <n v="3617953"/>
    <n v="820881.47206970095"/>
  </r>
  <r>
    <s v="Poprawa efektywności energetycznej - modernizacja  budynków użyteczności publicznej i budynków komunalnych na terenie gminy Biskupice"/>
    <x v="0"/>
    <s v="W ramach projektu planowana jest termomodernizacja budynku użyteczności publicznej na terenie gminy Biskupice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s v="2.19 Poprawa efektywności energetycznej -  ZIT - dotacja"/>
    <s v="FEM 2021-2027, CS 2(i)"/>
    <n v="3617953"/>
    <n v="820881.47206970095"/>
  </r>
  <r>
    <s v="Głęboka modernizacja energetyczna budynku w Stręgoborzycach"/>
    <x v="1"/>
    <s v="W ramach projektu planowana jest modernizacja energetyczna zabytkowego, dwukondygnacyjnego dworku z XIX w. Obiekt znajduje się w Gminnej Ewidencji Zabytków pod nr 26. Realizacja projektu zgodnie z audytem energetycznym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s v="2.19 Poprawa efektywności energetycznej -  ZIT - dotacja"/>
    <s v="FEM 2021-2027, CS 2(i)"/>
    <n v="1195530"/>
    <n v="271255.16177338111"/>
  </r>
  <r>
    <s v="Głęboka modernizacja energetyczna budynku SP w Igołomii"/>
    <x v="1"/>
    <s v="W ramach projektu planowana jest termomodernizacja budynku użyteczności publicznej na terenie gminy Igołomia-Wawrzeńczyce. Realizacja projektu zgodnie z audytem energetycznym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s v="2.18 Poprawa efektywności energetycznej - ZIT - instrumenty finansowe"/>
    <s v="FEM 2021-2027, CS 2(i)"/>
    <n v="1195530"/>
    <n v="271255.16177338111"/>
  </r>
  <r>
    <s v="Termomodernizacja komunalnych budynków mieszkalnych - etap II"/>
    <x v="2"/>
    <s v="W ramach projektu planowana jest termomodernizacja 11 wielorodzinnych komunalnych budynków mieszkalnych lub mieszkalno-użytkowych (w tym nieruchomości objętych ochroną konserwatorską w postaci wpisu do gminnej ewidencji zabytków), w których znajdują się lokale mieszkalne wynajmowane na czas nieoznaczony (tzw. komunalne) lub za czynsz socjalny oraz pomieszczenia tymczasowe. W ramach prac przewidziane są działania dotyczące zarówno ocieplenia przegród zewnętrznych (ścian, stropów i dachów, wymiana stolarki otworowej), jak również zmniejszenia zapotrzebowania na energię elektryczną (wymiana oświetlenia na energooszczędne), zastosowania OZE dla celów produkcji energii na potrzeby wybranych nieruchomości oraz wykonania prac towarzyszących w ww. działaniu. Zakres prac realizowanych w ramach zadania będzie dobrany indywidualnie do charakteru i uwarunkowań poszczególnych obiektów.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s v="2.18 Poprawa efektywności energetycznej - ZIT - instrumenty finansowe"/>
    <s v="FEM 2021-2027, CS 2(i)"/>
    <n v="14069096"/>
    <n v="3192153.1968961293"/>
  </r>
  <r>
    <s v="Termomodernizacja komunalnych budynków mieszkalnych w Krakowie"/>
    <x v="2"/>
    <s v="W ramach projektu planowana jest termomodernizacja 16 wielorodzinnych komunalnych budynków mieszkalnych lub mieszkalno-użytkowych (w tym nieruchomości objętych ochroną konserwatorską w postaci wpisu do gminnej ewidencji zabytków), w których znajdują się lokale mieszkalne wynajmowane na czas nieoznaczony (tzw. komunalne) lub za czynsz socjalny oraz pomieszczenia tymczasowe. W ramach prac przewidziane są działania dotyczące zarówno ocieplenia przegród zewnętrznych (ścian, stropów i dachów, wymiana stolarki otworowej), jak również zmniejszenia zapotrzebowania na energię elektryczną (wymiana oświetlenia na energooszczędne), zastosowania OZE dla celów produkcji energii na potrzeby wybranych nieruchomości oraz wykonania prac towarzyszących w ww. działaniu. Zakres prac realizowanych w ramach zadania będzie dobrany indywidualnie do charakteru i uwarunkowań poszczególnych obiektów.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s v="2.19 Poprawa efektywności energetycznej -  ZIT - dotacja"/>
    <s v="FEM 2021-2027, CS 2(i)"/>
    <n v="12573521"/>
    <n v="2852820.4837319055"/>
  </r>
  <r>
    <s v="Termomodernizacja budynku MOPS w Krakowie"/>
    <x v="2"/>
    <s v="W ramach projektu planowana jest termomodernizacja budynku MOPS na terenie miasta Kraków (budynek zabytkowy).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zabytkowe wskazane w programie jako objęte dotacją."/>
    <s v="2.19 Poprawa efektywności energetycznej -  ZIT - dotacja"/>
    <s v="FEM 2021-2027, CS 2(i)"/>
    <n v="1445000"/>
    <n v="339332.71"/>
  </r>
  <r>
    <s v="Termomodernizacja budynku komunalnego w Raciborowicach. Etap I"/>
    <x v="3"/>
    <s v="W ramach projektu planowana jest termomodernizacja budynku użyteczności publicznej na terenie gminy Michałowice (budynki zabytkowe i/lub komunalne, socjalne, chronione). Realizacja projektu zgodnie z audytami energetycznymi oraz kryteriami i warunkami dotyczącymi zakazu zmian w uchwałach antysmogowych i zgodności POP z art. 23 dyrektywą 2008/50/WE._x000a_Projekt uzupełniający do projektu realizowanego w ramach Działania 2.18."/>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s v="2.19 Poprawa efektywności energetycznej -  ZIT - dotacja"/>
    <s v="FEM 2021-2027, CS 2(i)"/>
    <n v="637500"/>
    <n v="144643.1002405046"/>
  </r>
  <r>
    <s v="Termomodernizacja budynku komunalnego w Raciborowicach. Etap II"/>
    <x v="3"/>
    <s v="W ramach projektu planowana jest termomodernizacja budynku użyteczności publicznej na terenie gminy Michałowice.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s v="2.18 Poprawa efektywności energetycznej - ZIT - instrumenty finansowe"/>
    <s v="FEM 2021-2027, CS 2(i)"/>
    <n v="637500"/>
    <n v="144643.1002405046"/>
  </r>
  <r>
    <s v="Modernizacja energetyczna obiektów BUP1"/>
    <x v="4"/>
    <s v="W ramach projektu planowana jest termomodernizacja budynków użyteczności publicznej na terenie gminy Skawina (takich jak placówki oświatowe, domy ludowe, remizy OSP, budynki administracyjne Urzędu, budynki klubów sportowych, Centra Aktywności Kulturalnej).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s v="2.18 Poprawa efektywności energetycznej - ZIT - instrumenty finansowe"/>
    <s v="FEM 2021-2027, CS 2(i)"/>
    <n v="1487500"/>
    <n v="337500.56722784409"/>
  </r>
  <r>
    <s v="Modernizacja energetyczna obiektów BUP2"/>
    <x v="4"/>
    <s v="W ramach projektu planowana jest termomodernizacja budynków użyteczności publicznej na terenie gminy Skawina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s v="2.19 Poprawa efektywności energetycznej -  ZIT - dotacja"/>
    <s v="FEM 2021-2027, CS 2(i)"/>
    <n v="1487500"/>
    <n v="337500.56722784409"/>
  </r>
  <r>
    <s v="Termomodernizacja budynków użyteczności publicznej z wykorzystaniem odnawialnych źródeł energii"/>
    <x v="5"/>
    <s v="W ramach projektu planowana jest termomodernizacja budynków użyteczności publicznej na terenie gminy Świątniki Górne.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s v="2.18 Poprawa efektywności energetycznej - ZIT - instrumenty finansowe"/>
    <s v="FEM 2021-2027, CS 2(i)"/>
    <n v="2250000"/>
    <n v="510505.05967236921"/>
  </r>
  <r>
    <s v="Poprawa efektywności energetycznej - termomodernizacja budynków użyteczności publicznej i budynków komunalnych na terenie Gminy Świątniki Górne "/>
    <x v="5"/>
    <s v="W ramach projektu planowana jest termomodernizacja budynków użyteczności publicznej na terenie gminy Świątniki Górne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s v="2.19 Poprawa efektywności energetycznej -  ZIT - dotacja"/>
    <s v="FEM 2021-2027, CS 2(i)"/>
    <n v="2250000"/>
    <n v="510505.05967236921"/>
  </r>
  <r>
    <s v="Termomodernizacja budynków użyteczności publicznej na terenie Gminy Wieliczka - etap III"/>
    <x v="6"/>
    <s v="W ramach projektu planowana jest termomodernizacja budynków użyteczności publicznej na terenie gminy Wieliczka.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s v="2.18 Poprawa efektywności energetycznej - ZIT - instrumenty finansowe"/>
    <s v="FEM 2021-2027, CS 2(i)"/>
    <n v="3337500"/>
    <n v="757249.17184734764"/>
  </r>
  <r>
    <s v="Termomodernizacja budynków użyteczności publicznej oraz budynków komunalnych na terenie Gminy Wieliczka - etap IV"/>
    <x v="6"/>
    <s v="W ramach projektu planowana jest termomodernizacja budynków użyteczności publicznej na terenie gminy Wieliczka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s v="2.19 Poprawa efektywności energetycznej -  ZIT - dotacja"/>
    <s v="FEM 2021-2027, CS 2(i)"/>
    <n v="3337500"/>
    <n v="757249.17184734764"/>
  </r>
  <r>
    <s v="Modernizacja energetyczna budynków użyteczności publicznej w gminie Wielka Wieś - etap I"/>
    <x v="7"/>
    <s v="W ramach projektu planowana jest termomodernizacja budynków użyteczności publicznej na terenie gminy Wielka Wieś.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s v="2.18 Poprawa efektywności energetycznej - ZIT - instrumenty finansowe"/>
    <s v="FEM 2021-2027, CS 2(i)"/>
    <n v="2275000"/>
    <n v="516177.33811317332"/>
  </r>
  <r>
    <s v="Modernizacja energetyczna budynków użyteczności publicznej w gminie Wielka Wieś - etap II"/>
    <x v="7"/>
    <s v="W ramach projektu planowana jest termomodernizacja budynków użyteczności publicznej na terenie gminy Wielka Wieś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s v="2.19 Poprawa efektywności energetycznej -  ZIT - dotacja"/>
    <s v="FEM 2021-2027, CS 2(i)"/>
    <n v="2275000"/>
    <n v="516177.33811317332"/>
  </r>
  <r>
    <s v="Termomodernizacja budynków użyteczności publicznej"/>
    <x v="8"/>
    <s v="W ramach projektu planowana jest termomodernizacja budynków użyteczności publicznej na terenie gminy Zielonki.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s v="2.18 Poprawa efektywności energetycznej - ZIT - instrumenty finansowe"/>
    <s v="FEM 2021-2027, CS 2(i)"/>
    <n v="4250000"/>
    <n v="964287.33493669739"/>
  </r>
  <r>
    <s v="Termomodernizacja budynków użyteczności publicznej na terenie gminy Zielonki"/>
    <x v="8"/>
    <s v="W ramach projektu planowana jest termomodernizacja budynków użyteczności publicznej na terenie gminy Zielonki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s v="2.19 Poprawa efektywności energetycznej -  ZIT - dotacja"/>
    <s v="FEM 2021-2027, CS 2(i)"/>
    <n v="4250000"/>
    <n v="964287.33493669739"/>
  </r>
  <r>
    <s v="Rozwój energii odnawialnej poprzez instalację magazynów energii w obiektach wodno-kanalizacyjnych oraz użyteczności publicznej na terenie gminy Czernichów"/>
    <x v="9"/>
    <s v="Magazyn energii uzupełniający do projektu realizowanego w ramach Działania 2.22 - przedsięwzięcie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s v="2.21 Wsparcie rozwoju OZE - ZIT - dotacja"/>
    <s v="FEM 2021-2027, CS 2(ii)"/>
    <n v="756253"/>
    <n v="171587.10350773699"/>
  </r>
  <r>
    <s v="Rozwój energii odnawialnej poprzez instalację OZE w obiektach wodno-kanalizacyjnych oraz użyteczności publicznej na terenie gminy Czernichów"/>
    <x v="9"/>
    <s v="Montaż instalacji OZE na obiektach wodno-kanalizacyjnych oraz użyteczności publicznej na terenie gminy Czernichów. "/>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s v="2.22  Wsparcie rozwoju OZE - ZIT - instrumenty finansowe"/>
    <s v="FEM 2021-2027, CS 2(ii)"/>
    <n v="3257011"/>
    <n v="738986.93107047235"/>
  </r>
  <r>
    <s v="Budowa instalacji odnawialnych źródeł energii"/>
    <x v="10"/>
    <s v="Montaż instalacji OZE na obiektach użyteczności publicznej w Gminie Kocmyrzów - Luborzyca. Inwestycje planowane są dla budynków: urzędu gminy (UG), centrum kultury i promocji (CKiP), zakładu gospodarki komunalnej (ZGK)."/>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s v="2.22  Wsparcie rozwoju OZE - ZIT - instrumenty finansowe"/>
    <s v="FEM 2021-2027, CS 2(ii)"/>
    <n v="750000"/>
    <n v="170168.35322412307"/>
  </r>
  <r>
    <s v="Rozwój energii odnawialnej na terenie Gminy Liszki"/>
    <x v="11"/>
    <s v="Magazyn energii uzupełniający do projektu realizowane w ramach Działania 2.22 - przedsięwzięcie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s v="2.21 Wsparcie rozwoju OZE - ZIT - dotacja"/>
    <s v="FEM 2021-2027, CS 2(ii)"/>
    <n v="740000"/>
    <n v="167899.44184780141"/>
  </r>
  <r>
    <s v="Budowa elektrowni fotowoltaicznej w Piekarach, Gmina Liszki"/>
    <x v="11"/>
    <s v="Budowa instalacji fotowoltaicznej (wraz z magazynem energii) na potrzeby budynków: oczyszczalni ścieków w Piekarach oraz PSZOK."/>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s v="2.22  Wsparcie rozwoju OZE - ZIT - instrumenty finansowe"/>
    <s v="FEM 2021-2027, CS 2(ii)"/>
    <n v="7465000"/>
    <n v="1693742.3424241049"/>
  </r>
  <r>
    <s v="Rozwój energii odnawialnej poprzez instalację magazynów energii na terenie gminy Mogilany"/>
    <x v="12"/>
    <s v="Przedsięwzięcie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s v="2.21 Wsparcie rozwoju OZE - ZIT - dotacja"/>
    <s v="FEM 2021-2027, CS 2(ii)"/>
    <n v="1326635"/>
    <n v="301001.72437264601"/>
  </r>
  <r>
    <s v="Rozwój energii odnawialnej na terenie gminy Mogilany - Instalacje OZE wraz z magazynami energii w budynkach użyteczności publicznej"/>
    <x v="12"/>
    <s v="Montaż instalacji OZE na budynkach użyteczności publicznej w gminie Mogilany."/>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s v="2.22  Wsparcie rozwoju OZE - ZIT - instrumenty finansowe"/>
    <s v="FEM 2021-2027, CS 2(ii)"/>
    <n v="4656541"/>
    <n v="1056527.884920815"/>
  </r>
  <r>
    <s v="Rozwój energii odnawialnej na terenie gminy Mogilany - Instalacje OZE w budynkach użyteczności publicznej – Szkoła Podstawowa w Libertowie"/>
    <x v="12"/>
    <s v="Montaż instalacji OZE na budynku użyteczności publicznej w gminie Mogilany."/>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
    <s v="2.22  Wsparcie rozwoju OZE - ZIT - instrumenty finansowe"/>
    <s v="FEM 2021-2027, CS 2(ii)"/>
    <n v="650000"/>
    <n v="147479.23946090665"/>
  </r>
  <r>
    <s v="Budowa OZE na zespołach szkolnych w Gminie Niepołomice"/>
    <x v="13"/>
    <s v="Projekt obejmuje realizację pomp ciepła (gruntowych i powietrznych) oraz/lub farm fotowoltaicznych na terenie zespołów szkolnych na terenie Gminy Niepołomice."/>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s v="2.22  Wsparcie rozwoju OZE - ZIT - instrumenty finansowe"/>
    <s v="FEM 2021-2027, CS 2(ii)"/>
    <n v="7240973"/>
    <n v="1642912.6015337841"/>
  </r>
  <r>
    <s v="Montaż magazynów energii na terenie gminy Skawina"/>
    <x v="4"/>
    <s v="Projekt obejmuje przedsięwzięcia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s v="2.21 Wsparcie rozwoju OZE - ZIT - dotacja"/>
    <s v="FEM 2021-2027, CS 2(ii)"/>
    <n v="1600000"/>
    <n v="363025.82021146256"/>
  </r>
  <r>
    <s v="Budowa magazynu energii"/>
    <x v="14"/>
    <s v="Skalowalny magazyn energii na terenie Zakładu Termicznego Przekształcania Odpadów."/>
    <s v="Projekt realizuje typ operacji A w ramach Działania 2.21 FEM tj. magazyny energii. Projekt spełnia wszystkie warunki wskazane w programie i linii demarkacyjnej w obszarze dopuszczalnych mocy wytwórczych oraz nie zawiera elementów wyłączonych ze wsparcia w ramach programu."/>
    <s v="2.21 Wsparcie rozwoju OZE - ZIT - dotacja"/>
    <s v="FEM 2021-2027, CS 2(ii)"/>
    <n v="400000"/>
    <n v="90756.45505286564"/>
  </r>
  <r>
    <s v="Montaż instalacji OZE wraz z magazynami energii w budynkach publicznych na terenie gminy Świątniki Górne"/>
    <x v="5"/>
    <s v="Projekt obejmuje montaż instalacji OZE wraz z magazynami energii w budynkach publicznych na terenie gminy Świątniki Górne, wraz z niezbędnymi działaniami przygotowawczymi i powykonawczymi (ekspertyzy, audyty)."/>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s v="2.22  Wsparcie rozwoju OZE - ZIT - instrumenty finansowe"/>
    <s v="FEM 2021-2027, CS 2(ii)"/>
    <n v="3000000"/>
    <n v="680673.41289649229"/>
  </r>
  <r>
    <s v="Montaż magazynów energii na terenie gminy Wielka Wieś"/>
    <x v="7"/>
    <s v="Projekt obejmuje budowę magazynów energii w budynkach na terenie gminy Wielka Wieś - przedsięwzięcia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s v="2.21 Wsparcie rozwoju OZE - ZIT - dotacja"/>
    <s v="FEM 2021-2027, CS 2(ii)"/>
    <n v="2183000"/>
    <n v="495303.35345101421"/>
  </r>
  <r>
    <s v="Budowa magazynów energii na terenie Gminy Wieliczka"/>
    <x v="6"/>
    <s v="Budowa magazynów energii na terenie gminy Wieliczka -  przedsięwzięcie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s v="2.21 Wsparcie rozwoju OZE - ZIT - dotacja"/>
    <s v="FEM 2021-2027, CS 2(ii)"/>
    <n v="2550000"/>
    <n v="578572.40096201841"/>
  </r>
  <r>
    <s v="Program rozwoju odnawialnych źródeł energii w Gminie Zabierzów (PUK)"/>
    <x v="15"/>
    <s v="Projekt obejmuje dostawę, montaż i uruchomienie instalacji OZE wraz z magazynami energii na terenach obiektów będących własnością Przedsiębiorstwa Usług Komunalnych Zabierzów Sp. z o. o. , wraz z niezbędnymi działaniami przygotowawczymi i powykonawczymi (ekspertyzy, audyty)."/>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s v="2.22  Wsparcie rozwoju OZE - ZIT - instrumenty finansowe"/>
    <s v="FEM 2021-2027, CS 2(ii)"/>
    <n v="1200000"/>
    <n v="272269.36515859689"/>
  </r>
  <r>
    <s v="Program rozwoju odnawialnych źródeł energii w Gminie Zabierzów (UGZ)"/>
    <x v="15"/>
    <s v="Projekt obejmuje dostawę, montaż i uruchomienie instalacji OZE wraz z magazynami energii na terenach obiektów będących własnością gminy Zabierzów, wraz z niezbędnymi działaniami przygotowawczymi i powykonawczymi (ekspertyzy, audyty)."/>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s v="2.22  Wsparcie rozwoju OZE - ZIT - instrumenty finansowe"/>
    <s v="FEM 2021-2027, CS 2(ii)"/>
    <n v="4684500"/>
    <n v="1062871.5342378726"/>
  </r>
  <r>
    <s v="Magazynowanie energii odnawialnej na terenie gminy Zielonki"/>
    <x v="8"/>
    <s v="Budowa magazynów energii na nieruchomościach komunalnych oraz nieruchomościach prywatnych na terenie  gminy Zielonki - przedsięwzięcie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s v="2.21 Wsparcie rozwoju OZE - ZIT - dotacja"/>
    <s v="FEM 2021-2027, CS 2(ii)"/>
    <n v="2000000"/>
    <n v="453782.27526432817"/>
  </r>
  <r>
    <s v="Rozwój energii odnawialnej na terenie gminy Zielonki"/>
    <x v="8"/>
    <s v="Budowa instalacji odnawialnych źródeł energii na budynkach publicznych na terenie gminy Zielonki."/>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s v="2.22  Wsparcie rozwoju OZE - ZIT - instrumenty finansowe"/>
    <s v="FEM 2021-2027, CS 2(ii)"/>
    <n v="8000000"/>
    <n v="1815129.1010573127"/>
  </r>
  <r>
    <s v="Rozwój różnych form małej_x000a_retencji w gminie Biskupice"/>
    <x v="0"/>
    <s v="Rozwój różnych form małej retencji na terenie gminy Biskupice - projekt kierowany do mieszkańców wg uzgodnionego standardu metropolitalnego."/>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FEM 2021-2027, CS 2(iv)"/>
    <n v="1808977"/>
    <n v="410440.8494804193"/>
  </r>
  <r>
    <s v="Budowa zbiornika retencyjnego w miejscowości Czułówek "/>
    <x v="9"/>
    <s v="Budowa zbiornika retencyjnego w miejscowości Czułówek magazynującego wody opadowe i roztopowe. "/>
    <s v="Projekt realizuje typ operacji B w ramach Działania 2.23 FEM tj. systemy gospodarowania wodami opadowymi/roztopowymi. Projekt spełnia wszystkie warunki wskazane w programie i linii demarkacyjnej oraz nie zawiera elementów wyłączonych ze wsparcia w ramach "/>
    <s v="2.23 Gospodarowanie wodami - ZIT"/>
    <s v="FEM 2021-2027, CS 2(iv)"/>
    <n v="1000816"/>
    <n v="227076.28080047193"/>
  </r>
  <r>
    <s v="Rozwój form małej retencji - budowa zbiorników retencyjnych w gminie Kocmyrzów-Luborzyca."/>
    <x v="10"/>
    <s v="Zwiększenie retencyjności zlewni, w tym: rozwój różnych form małej retencji poprzez budowę zbiorników retencyjnych w miejscowościach na terenie gminy Kocmyrzów-Luborzyca. "/>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s v="2.23 Gospodarowanie wodami - ZIT"/>
    <s v="FEM 2021-2027, CS 2(iv)"/>
    <n v="7200000"/>
    <n v="1633616.1909515813"/>
  </r>
  <r>
    <s v="Budowa lub przebudowa instalacji zagospodarowujących wody opadowe i roztopowe."/>
    <x v="10"/>
    <s v="Budowa lub przebudowa instalacji zagospodarowujących wody opadowe i roztopowe - projekt kierowany do mieszkańców wg uzgodnionego standardu metropolitalnego."/>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FEM 2021-2027, CS 2(iv)"/>
    <n v="7824565.9000000004"/>
    <n v="1775324.6585288378"/>
  </r>
  <r>
    <s v="Rozwój różnych form małej_x000a_retencji  w gminie Liszki"/>
    <x v="11"/>
    <s v="Budowa lub przebudowa instalacji zagospodarowujących wody opadowe i roztopowe - projekt kierowany do mieszkańców wg uzgodnionego standardu metropolitalnego."/>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FEM 2021-2027, CS 2(iv)"/>
    <n v="1013391"/>
    <n v="229929.43685619641"/>
  </r>
  <r>
    <s v="Budowa zbiorników retencyjnych w Kończycach"/>
    <x v="3"/>
    <s v="Budowa zbiorników retencyjnych, które posłużą do magazynowia wód opadowych w trakcie deszczów nawalnych, wraz z niezbędnymi do ich działania instalacjami."/>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FEM 2021-2027, CS 2(iv)"/>
    <n v="2673463"/>
    <n v="606585.06148749834"/>
  </r>
  <r>
    <s v="Mikroretencja w gminie Michałowice"/>
    <x v="3"/>
    <s v="Projekt parasolowy dla mieszkańców z zakresu mikroretencji -  projekt kierowany do mieszkańców wg uzgodnionego standardu metropolitalnego."/>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FEM 2021-2027, CS 2(iv)"/>
    <n v="2000000"/>
    <n v="453782.27526432817"/>
  </r>
  <r>
    <s v="Mikroretencja w gminie Mogilany"/>
    <x v="12"/>
    <s v="Projekt parasolowy dla mieszkańców z zakresu mikroretencji -  projekt kierowany do mieszkańców wg uzgodnionego standardu metropolitalnego."/>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FEM 2021-2027, CS 2(iv)"/>
    <n v="1532112"/>
    <n v="347622.6346598902"/>
  </r>
  <r>
    <s v="Rozwój błękitno-zielonej infrastruktury na Błoniach w Niepołomicach"/>
    <x v="13"/>
    <s v="Projekt zakłada budowę systemów gospodarowania wodami opadowymi/roztopowymi na terenie Błoń Niepołomickich (w tym np. zbiorników retencyjnych w postaci obsadzonych oczyszczającą zielenią ogrodów deszczowych czy nasadzeń)."/>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FEM 2021-2027, CS 2(iv)"/>
    <n v="4022763"/>
    <n v="912729.27349457727"/>
  </r>
  <r>
    <s v="Utworzenie narzędzi do retencji wód opadowych na terenie gminy Skawina"/>
    <x v="4"/>
    <s v="Budowa lub przebudowa instalacji zagospodarowujących wody opadowe i roztopowe."/>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FEM 2021-2027, CS 2(iv)"/>
    <n v="3064782"/>
    <n v="695371.87457457907"/>
  </r>
  <r>
    <s v="Rozwój retencji w gminie Świątniki Górne"/>
    <x v="5"/>
    <s v="Budowa zbiornika retencyjnego, który posłuży do magazynowia wód opadowych w trakcie deszczów nawalnych, wraz z niezbędnymi do jego działania instalacjami."/>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s v="2.23 Gospodarowanie wodami - ZIT"/>
    <s v="FEM 2021-2027, CS 2(iv)"/>
    <n v="10087591"/>
    <n v="2288784.9979579798"/>
  </r>
  <r>
    <s v="Mała retencja na terenie gminy Wieliczka"/>
    <x v="6"/>
    <s v="Dofinansowanie zakupu zbiornika na wody opadowo-roztopowe dla mieszkańców oraz właścicieli budynków użyteczności publicznej, zlokalizowanych na terenie gminy Wieliczka."/>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FEM 2021-2027, CS 2(iv)"/>
    <n v="1700000"/>
    <n v="385714.93397467898"/>
  </r>
  <r>
    <s v="Budowa i rozbudowa urządzeń wodnych małej retencji w gminie Wielka Wieś"/>
    <x v="7"/>
    <s v="Rozwój małej retencji, w tym urządzeń wodnych i infrastruktury towarzyszącej służących zmniejszeniu skutków powodzi lub suszy. W ramach zadania wykonane zostaną urządzenia lub budowle piętrzące, przeciwpowodziowe i regulacyjne, a także kanały i rowy, obiekty służące do ujmowania wód powierzchniowych oraz wód podziemnych."/>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s v="2.23 Gospodarowanie wodami - ZIT"/>
    <s v="FEM 2021-2027, CS 2(iv)"/>
    <n v="7129871"/>
    <n v="1617704.5423605754"/>
  </r>
  <r>
    <s v="Rozwój instalacji pozwalających na zagospodarowanie wód opadowych i roztopowych (przydomowe zbiorniki wodne, mała retencja, wykorzystanie przydomowych szamb do magazynowania deszczówki) "/>
    <x v="15"/>
    <s v="Budowa lub przebudowa instalacji zagospodarowujących wody opadowe i roztopowe; zakup zbiorników naziemnych."/>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FEM 2021-2027, CS 2(iv)"/>
    <n v="1700000"/>
    <n v="385714.93397467898"/>
  </r>
  <r>
    <s v="Rozwój różnych form małej retencji w gminie Zielonki"/>
    <x v="8"/>
    <s v="Budowa lub przebudowa instalacji zagospodarowujących wody opadowe i roztopowe."/>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s v="2.23 Gospodarowanie wodami - ZIT"/>
    <s v="FEM 2021-2027, CS 2(iv)"/>
    <n v="3626973"/>
    <n v="822928.03013114305"/>
  </r>
  <r>
    <s v="Poprawa systemu zaopatrzenia w wodę poprzez modernizację sieci wodociągowej na terenie Gminy Biskupice"/>
    <x v="0"/>
    <s v="Modernizacja sieci wodociągowej na terenie gminy Biskupice. Liczba ludności gminy nie przekracza 15 tys. mieszkańców. Modernizacja sieci wodociągowej poprzez budowę stacji uzdatniania wody, zbiorników wyrównawczych oraz niezbędnej infrastruktury technicznej. "/>
    <s v="Projekt realizuje typ operacji B w ramach Działania 2.24 FEM tj. zwiększenie efektywności systemów zaopatrzenia w wodę i optymalizacja zużycia wody. Projekt spełnia wszystkie warunki wskazane w programie i linii demarkacyjnej oraz nie zawiera elementów wyłączonych ze wsparcia w ramach programu. Projekt dotyczy gminy, której liczba mieszkańców nie przekracza 15 tys. "/>
    <s v="2.24 Rozwijanie systemu gospodarki wodno-ściekowej - ZIT"/>
    <s v="FEM 2021-2027, CS 2(v)"/>
    <n v="9758000"/>
    <n v="2214003.7210146571"/>
  </r>
  <r>
    <s v="Ochrona zasobów naturalnych (zlewni) rzeki Wisły poprzez rozbudowę sieci wodno-kanalizacyjnej na terenie Gminy Czernichów"/>
    <x v="9"/>
    <s v="Budowa kanalizacji sanitarnej w miejscowości Wołowice, gm. Czernichów. Aglomeracja 2-10 tys. RLM. Potrzeby na terenie gminy w aglomeracji 10-15 tys. RLM są zaspokojone."/>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s v="2.24 Rozwijanie systemu gospodarki wodno-ściekowej - ZIT"/>
    <s v="FEM 2021-2027, CS 2(v)"/>
    <n v="12914236.869999999"/>
    <n v="2930125.8950855378"/>
  </r>
  <r>
    <s v="Budowa zbiorczej kanalizacji sanitarnej w Aglomeracji Igołomia (PLMP518)"/>
    <x v="1"/>
    <s v="Budowa kanalizacji sanitarnej na terenie gminy Igołomia-Wawrzeńczyce. Aglomeracja 2-10 tys. RLM. Potrzeby na terenie gminy w aglomeracji 10-15 tys. RLM są zaspokojone. "/>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s v="2.24 Rozwijanie systemu gospodarki wodno-ściekowej - ZIT"/>
    <s v="FEM 2021-2027, CS 2(v)"/>
    <n v="13940000"/>
    <n v="3162862.4585923674"/>
  </r>
  <r>
    <s v="Budowa kanalizacji sanitarnej w miejscowości Konary - etap 1"/>
    <x v="12"/>
    <s v="Budowa kanalizacji sanitarnej na terenie gminy Mogilany w miejscowości Konary. Aglomeracja 2-10 tys. RLM. "/>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s v="2.24 Rozwijanie systemu gospodarki wodno-ściekowej - ZIT"/>
    <s v="FEM 2021-2027, CS 2(v)"/>
    <n v="4000000"/>
    <n v="907564.55052865634"/>
  </r>
  <r>
    <s v="Budowa kanalizacji sanitarnej w miejscowości Konary – etap 2"/>
    <x v="12"/>
    <s v="Budowa kanalizacji sanitarnej na terenie gminy Mogilany w miejscowości Konary. Aglomeracja 2-10 tys. RLM. "/>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s v="2.24 Rozwijanie systemu gospodarki wodno-ściekowej - ZIT"/>
    <s v="FEM 2021-2027, CS 2(v)"/>
    <n v="3148010.35"/>
    <n v="714255.64958932705"/>
  </r>
  <r>
    <s v="Budowa kanalizacji sanitarnej dla miejscowości Gaj, gmina Mogilany – etap III"/>
    <x v="12"/>
    <s v="Budowa kanalizacji sanitarnej, przepompowni oraz przebudowa wodociągu wraz z odtworzeniem nawierzchni. Aglomeracja 2-10 tys. RLM."/>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
    <s v="2.24 Rozwijanie systemu gospodarki wodno-ściekowej - ZIT"/>
    <s v="FEM 2021-2027, CS 2(v)"/>
    <n v="3778671.65"/>
    <n v="857347.10940690653"/>
  </r>
  <r>
    <s v="Budowa kanalizacji sanitarnej dla miejscowości Gaj, gmina Mogilany – etap IV"/>
    <x v="12"/>
    <s v="Budowa kanalizacji sanitarnej, przepompowni oraz przebudowa wodociągu wraz z odtworzeniem nawierzchni. Aglomeracja 2-10 tys. RLM."/>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s v="2.24 Rozwijanie systemu gospodarki wodno-ściekowej - ZIT"/>
    <s v="FEM 2021-2027, CS 2(v)"/>
    <n v="700000"/>
    <n v="158823.79634251486"/>
  </r>
  <r>
    <s v="Rozwój infrastruktury wodno-kanalizacyjnej na terenie Gminy Wielka Wieś – etap I"/>
    <x v="7"/>
    <s v="Rozwój sieci kanalizacyjnej - aglomeracja 2-10 tys. RLM. Potrzeby na terenie gminy w aglomeracji 10-15 tys. RLM są zaspokojone. Rozwój sieci wodociągowej będzie realizowany jako element niedominujący."/>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s v="2.24 Rozwijanie systemu gospodarki wodno-ściekowej - ZIT"/>
    <s v="FEM 2021-2027, CS 2(v)"/>
    <m/>
    <n v="613000"/>
  </r>
  <r>
    <s v="Rozwój infrastruktury wodno-kanalizacyjnej na terenie Gminy Wielka Wieś – etap II"/>
    <x v="7"/>
    <s v="Rozwój sieci kanalizacyjnej - aglomeracja 2-10 tys. RLM. Potrzeby na terenie gminy w aglomeracji 10-15 tys. RLM są zaspokojone. Rozwój sieci wodociągowej będzie realizowany jako element niedominujący."/>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s v="2.24 Rozwijanie systemu gospodarki wodno-ściekowej - ZIT"/>
    <s v="FEM 2021-2027, CS 2(v)"/>
    <m/>
    <n v="335858.74"/>
  </r>
  <r>
    <s v="Modernizacja gospodarki wodno-ściekowej wraz z infrastrukturą towarzyszącą w aglomeracji Zabierzów-Balice"/>
    <x v="15"/>
    <s v="Projekt obejmuje wykonanie robót budowlanych, montażowych i dostaw związanych z budową/przebudową sieci wodociągowej i kanalizacji sanitarnej wraz z obiektami towarzyszącymi. Aglomeracja 2-10 tys. RLM. Potrzeby na terenie gminy w aglomeracji 10-15 tys. RLM są zaspokojone."/>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s v="2.24 Rozwijanie systemu gospodarki wodno-ściekowej - ZIT"/>
    <s v="FEM 2021-2027, CS 2(v)"/>
    <n v="7197396.25"/>
    <n v="1633025.4231519718"/>
  </r>
  <r>
    <s v="Modernizacja gospodarki wodno-ściekowej wraz z infrastrukturą towarzyszącą w aglomeracji Zabierzów-Niegoszowice"/>
    <x v="15"/>
    <s v="Projekt obejmuje wykonanie robót budowlanych, montażowych i dostaw związanych z budową/przebudową sieci wodociągowej i kanalizacji sanitarnej wraz z obiektami towarzyszącymi. Aglomeracja 2-10 tys. RLM. Potrzeby na terenie gminy w aglomeracji 10-15 tys. RLM są zaspokojone."/>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s v="2.24 Rozwijanie systemu gospodarki wodno-ściekowej - ZIT"/>
    <s v="FEM 2021-2027, CS 2(v)"/>
    <n v="2304456.25"/>
    <n v="522860.70018605073"/>
  </r>
  <r>
    <s v="Uporządkowanie  gospodarki o obiegu zamkniętym poprzez budowę Punktu Selektywnego Zbierania Odpadów Komunalnych na terenie gminy Czernichów"/>
    <x v="9"/>
    <s v="Zaprojektowanie i budowa Punktu Selektywnego Zbierania Odpadów Komunalnych na terenie Gminy Czernichów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s v="2.25 Rozwijanie systemu gospodarki odpadami - ZIT"/>
    <s v="FEM 2021-2027, CS 2(vi)"/>
    <n v="1700000"/>
    <n v="385714.93397467898"/>
  </r>
  <r>
    <s v="Budowa punktu selektywnej zbiórki odpadów komunalnych w gminie Igołomia-Wawrzeńczyce"/>
    <x v="1"/>
    <s v="Zaprojektowanie i budowa Punktu Selektywnego Zbierania Odpadów Komunalnych na terenie Gminy Igołomia-Wawrzeńczyce,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s v="2.25 Rozwijanie systemu gospodarki odpadami - ZIT"/>
    <s v="FEM 2021-2027, CS 2(vi)"/>
    <n v="1700000"/>
    <n v="385714.93397467898"/>
  </r>
  <r>
    <s v="Budowa punktu selektywnej zbiórki odpadów komunalnych w miejscowości Piekary (gmina Liszki)"/>
    <x v="11"/>
    <s v="Zaprojektowanie i budowa Punktu Selektywnego Zbierania Odpadów Komunalnych na terenie Gminy Liszki,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s v="2.25 Rozwijanie systemu gospodarki odpadami - ZIT"/>
    <s v="FEM 2021-2027, CS 2(vi)"/>
    <n v="1700000"/>
    <n v="385714.93397467898"/>
  </r>
  <r>
    <s v="Budowa PSZOK II w Gminie  Wieliczka"/>
    <x v="6"/>
    <s v="Zaprojektowanie i budowa Punktu Selektywnego Zbierania Odpadów Komunalnych na terenie Gminy Wieliczka,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s v="2.25 Rozwijanie systemu gospodarki odpadami - ZIT"/>
    <s v="FEM 2021-2027, CS 2(vi)"/>
    <n v="1700000"/>
    <n v="385714.93397467898"/>
  </r>
  <r>
    <s v="Budowa punktu selektywnej zbiórki odpadów komunalnych w Wielkiej Wsi"/>
    <x v="7"/>
    <s v="Zaprojektowanie i budowa Punktu Selektywnego Zbierania Odpadów Komunalnych na terenie Gminy Wielka Wieś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s v="2.25 Rozwijanie systemu gospodarki odpadami - ZIT"/>
    <s v="FEM 2021-2027, CS 2(vi)"/>
    <n v="1700000"/>
    <n v="385714.93397467898"/>
  </r>
  <r>
    <s v="Budowa PSZOK w Gminie Zabierzów"/>
    <x v="15"/>
    <s v="Zaprojektowanie i budowa Punktu Selektywnego Zbierania Odpadów Komunalnych na terenie Gminy Zabierzów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s v="2.25 Rozwijanie systemu gospodarki odpadami - ZIT"/>
    <s v="FEM 2021-2027, CS 2(vi)"/>
    <n v="1700000"/>
    <n v="385714.93397467898"/>
  </r>
  <r>
    <s v="Rozbudowa parkingów „parkuj i jedź” przy stacjach kolejowych w Baranówce i Zastowie"/>
    <x v="10"/>
    <s v="Rozbudowa parkingu &quot;parkuj i jedź&quot; przy stacji kolejowej w Baranówce. Rozbudowa parkingu &quot;parkuj i jedź&quot; przy stacji kolejowej w Zastowie. _x000a_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4389208"/>
    <n v="995872.39642419573"/>
  </r>
  <r>
    <s v="Budowa przystanku kolejowego SKA „Kraków Prądnik Czerwony” wraz z budową parkingu typu Park &amp; Ride"/>
    <x v="2"/>
    <s v="Budowa przystanku kolejowego oraz parkingu P&amp;R (poza centrum miasta)._x000a_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95331583.5"/>
    <n v="21629891.432590645"/>
  </r>
  <r>
    <s v="Budowa zintegrowanego węzła przesiadkowego wraz z parkingiem P&amp;R Bronowice oraz terminalem autobusowym"/>
    <x v="2"/>
    <s v="Budowa węzła przesiadkowego, terminalu autobusowego oraz parkingu P&amp;R (poza centrum miasta)._x000a_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53550000"/>
    <n v="12150020.420202387"/>
  </r>
  <r>
    <s v="Budowa Parkingu P&amp;R w Raciborowicach"/>
    <x v="3"/>
    <s v="Budowa parkingu P&amp;R w Raciborowicach - nawierzchnia, bike and ride, przystanki autobusowe, dojście chodnikiem.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3400000"/>
    <n v="771429.86794935795"/>
  </r>
  <r>
    <s v="Budowa Parkingu P&amp;R w Więcławicach"/>
    <x v="3"/>
    <s v="Budowa Parkingu P&amp;R w Więcławicach - nawierzchnia, przystanki autobusowe, bike nad ride, dojścia dla pieszych, przejścia dla pieszych, ciąg pieszo-rowerowy.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2975000"/>
    <n v="675001.13445568818"/>
  </r>
  <r>
    <s v="Rozbudowa Parkingu P&amp;R w Michałowicach"/>
    <x v="3"/>
    <s v="Rozbudowa Parkingu P&amp;R w Michałowicach o dodatkowe miejsca parkingowe (rozwój pozamiejskich miejsc parkingowych).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2550000"/>
    <n v="578572.40096201841"/>
  </r>
  <r>
    <s v="Rozwój zrównoważonej mobilności na terenie Miasta Niepołomice – węzły przesiadkowe oraz bezpieczna ostatnia mila w dostępie do usług publicznych i węzłów"/>
    <x v="13"/>
    <s v="Projekt zakłada budowę oraz przebudowę infrastruktury zachęcającej do podróży transportem zbiorowym oraz za pomocą form mobilności aktywnej w ważnych, węzłowych punktach Niepołomic. Inwestycja obejmuje m.in. _x000a_- przebudowę przystanku/węzła przesiadkowego Niepołomice Rynek wraz z uzupełniającymi elementami niezbędnymi dla jego pełnej funkcjonalności, służącymi bezpośrednio podróżnym korzystającym z transportu zbiorowego oraz budowę węzła przesiadkowego przy ul. Kusocińskiego w Niepołomicach powiązanego z transportem zbiorowym wraz z drogą dojazdową (oraz drogą rowerową na części DK nr 75) stanowiącą bezpośrednie połączenie infrastruktury węzła/P+R z drogami miejskimi,_x000a_- realizację infrastruktury zrównoważonej mobilności miejskiej w postaci przebudowy pod kątem ruchu pieszo-rowerowego Rynku, ul. Kusocińskiego, ul. Kopernika (wraz z realizacją połączenia jej kładką z Błoniami) i ul. Szkolnej w Niepołomicach, stanowiącej spójną sieć pieszo-rowerową oraz będącej łącznikiem z istotnymi generatorami ruchu oraz węzłami przesiadkowymi na terenie Niepołomic.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12068288"/>
    <n v="2738187.5935925944"/>
  </r>
  <r>
    <s v="Modernizacja przystanków autobusowych zgodnie ze standardami SMK"/>
    <x v="4"/>
    <s v="Projekt obejmuje m.in. modernizację przystanków autobusowych na terenie Gminy, wykonanie bezpiecznych dojść do przystanków (np. CPR/chodnik/utwardzone pobocze), wykonanie bezpiecznych przejść dla pieszych, wykonanie oświetlenia. Projekt zachowa zgodność z Planem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1500000"/>
    <n v="340336.70644824614"/>
  </r>
  <r>
    <s v="Zakup nowego taboru autobusowego zeroemisyjnego wraz z niezbędną infrastrukturą oraz systemem elektrycznej informacji pasażerskiej na przystankach w Gminie Wieliczka"/>
    <x v="6"/>
    <s v="Projekt obejmuje autobusów zeroemisyjnych wraz z infrastrukturą towarzyszącą w postaci stacjonarnej stacji ładowania pojazdów elektrycznych typu pantograf wraz z ładowarkami stacjonarnymi oraz zakup elektronicznych tablic informacji pasażerskiej zamontowanych w mieście i gminie Wieliczka.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18232512"/>
    <n v="4136795.3895720835"/>
  </r>
  <r>
    <s v="Budowa P&amp;R w Rudawie w gminie Zabierzów"/>
    <x v="15"/>
    <s v="Budowa miejsc postojowych w ramach parkingu P+R oraz infrastruktury towarzyszącej.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2500000"/>
    <n v="567227.8440804102"/>
  </r>
  <r>
    <s v="Budowa P&amp;R II w Zabierzowie w gminie Zabierzów "/>
    <x v="15"/>
    <s v="Budowa miejsc postojowych w ramach parkingu P+R oraz infrastruktury towarzyszącej.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1355893"/>
    <n v="307640.10527748783"/>
  </r>
  <r>
    <s v="Budowa drogi dla rowerów wzdłuż południowej strony Al. Pokoju"/>
    <x v="2"/>
    <s v="Budowa drogi dla rowerów wzdłuż południowej strony Al. Pokoju - całość prac. Zgodnie ze &quot;Studium podstawowych tras rowerowych Miasta Krakowa&quot; wskazana droga dla rowerów stanowi element trasy rowerowej nr 6. Dodatkowo istnieje możliwość przejazdu infrastrukturą rowerową od Ronda Czyżyńskiego  wzdłuż trasy nr 4 – w tym przypadku w ruchu ogólnym drogami lokalnymi należy pokonać rejon węzła z S7 i do granic miasta można dojechać wzdłuż Igołomskiej.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4604424.5"/>
    <n v="1044703.1129464083"/>
  </r>
  <r>
    <s v="Budowa drogi dla rowerów na odcinku ul. Walerego Sławka od skrzyżowania z ul. Kamieńskiego do skrzyżowania z ul. Puszkarską"/>
    <x v="2"/>
    <s v="Budowa drogi dla rowerów na odcinku ul. Walerego Sławka od skrzyżowania z ul. Kamieńskiego do skrzyżowania z ul. Puszkarską.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3561007"/>
    <n v="807960.92934609973"/>
  </r>
  <r>
    <s v="Budowa drogi dla rowerów po północnej stronie ul. Brożka"/>
    <x v="2"/>
    <s v="Budowa drogi dla rowerów po północnej stronie ul. Brożka.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976505.5"/>
    <n v="221560.44379906522"/>
  </r>
  <r>
    <s v="Budowa ścieżki rowerowej wzdłuż ul. Nawojki w Krakowie"/>
    <x v="2"/>
    <s v="Budowa ścieżki rowerowej wzdłuż ul. Nawojki.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2587323.5"/>
    <n v="587040.77233743249"/>
  </r>
  <r>
    <s v="Budowa ścieżki rowerowej wzdłuż ul. Jancarza w Krakowie"/>
    <x v="2"/>
    <s v="Budowa ścieżki rowerowej wzdłuż ul. Jancarza.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1370506"/>
    <n v="310955.66547170666"/>
  </r>
  <r>
    <s v="Budowa CPR przy drodze wojewódzkiej nr 774 w miejscowości Cholerzyn, Budzyń i Kryspinów, gm. Liszki"/>
    <x v="11"/>
    <s v="Budowa ciągu pieszo-rowerowego wzdłuż drogi wojewódzkiej nr 774, od granicy Gminy do Zalewu na Piaskach.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9350000"/>
    <n v="2121432.1368607343"/>
  </r>
  <r>
    <s v="Budowa ciągu pieszo-rowerowego w Młodziejowicach"/>
    <x v="3"/>
    <s v="Projekt stanowi kontynuację budowanej sieci ścieżek rowerowych na terenie Gminy Michałowice zgodnie z istniejącą funkcjonalną siecią ścieżek rowerowych na terenie obszaru funkcjonalnego.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4250000"/>
    <n v="964287.33493669739"/>
  </r>
  <r>
    <s v="Budowa ciągów pieszo-rowerowych i/lub ścieżek rowerowych prowadzących do przystanków komunikacji zbiorowej"/>
    <x v="4"/>
    <s v="Projekt zakłada budowę ciągów pieszo- rowerowych i ścieżek rowerowych prowadzących do przystanków komunikacji zbiorowej na terenie gminy Skawina.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16729750"/>
    <n v="3795832.01"/>
  </r>
  <r>
    <s v="Utworzenie ścieżki rowerowej przy drodze gminnej - ulica Panciawa w m.Rzeszotary"/>
    <x v="5"/>
    <s v="Projekt obejmuje budowę ścieżki rowerowej  przy ul. Panciawa w miejscowości Rzeszotary.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s v="3.1 Transport miejski - ZIT"/>
    <s v="FEM 2021-2027, CS 2(viii)"/>
    <n v="1125000"/>
    <n v="255252.52983618461"/>
  </r>
  <r>
    <s v="Zwiększenie miejsc w oddziałach przedszkolnych w Gminie Biskupice"/>
    <x v="0"/>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FEM 2021-2027, CS 4(f)"/>
    <n v="850998"/>
    <n v="193083.90434269636"/>
  </r>
  <r>
    <s v="Edukacja włączająca oraz likwidacja barier i podniesienie dostępności przedszkoli na terenie Igołomii-Wawrzeńczyce"/>
    <x v="1"/>
    <s v="Projekt dotyczy realizacji przedsięwzięć w zakresie poprawy dostępności wychowania przedszkolnego dla wszystkich dzieci z uwzględnieniem zróżnicowania ich potrzeb edukacyjnych i rozwojowych. W szczególności działania dotyczyć będą grup, które najbardziej potrzebują wsparcia, tj. dzieci z niepełnosprawnościami lub niedostosowaniem społecznym,  uwzględniać będą właściwe wsparcie w zakresie specjalnych potrzeb psychofizycznych. Wsparcie dla danej placówki, jej kadry lub uczęszczających do niej dzieci będzie realizowane w oparciu o indywidualnie zdiagnozowane potrzeby. Przedsięwzięcia stosować będą zasady projektowania uniwersalnego."/>
    <s v="Projekt realizuje typ operacji D w ramach Działania 6.29 FEM tj. edukacja włączająca w ośrodkach wychowania przedszko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FEM 2021-2027, CS 4(f)"/>
    <n v="703142"/>
    <n v="159536.68829695511"/>
  </r>
  <r>
    <s v="Edukacja włączająca w przedszkolach i oddziałach przedszkolnych na terenie Gminy Kocmyrzów - Luborzyca."/>
    <x v="10"/>
    <s v="Projekt dotyczy realizacji przedsięwzięć w zakresie poprawy dostępności wychowania przedszkolnego dla wszystkich dzieci z uwzględnieniem zróżnicowania ich potrzeb edukacyjnych i rozwojowych. W szczególności działania dotyczyć będą grup, które najbardziej potrzebują wsparcia, tj. dzieci z niepełnosprawnościami lub niedostosowaniem społecznym,  uwzględniać będą właściwe wsparcie w zakresie specjalnych potrzeb psychofizycznych. Wsparcie dla danej placówki, jej kadry lub uczęszczających do niej dzieci będzie realizowane w oparciu o indywidualnie zdiagnozowane potrzeby. Przedsięwzięcia stosować będą zasady projektowania uniwersalnego."/>
    <s v="Projekt realizuje typ operacji D w ramach Działania 6.29 FEM tj. edukacja włączająca w ośrodkach wychowania przedszko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FEM 2021-2027, CS 4(f)"/>
    <n v="1500000"/>
    <n v="340336.70644824614"/>
  </r>
  <r>
    <s v="Utworzenie miejsc przedszkolnych na terenie Gminy Kocmyrzów - Luborzyca."/>
    <x v="10"/>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FEM 2021-2027, CS 4(f)"/>
    <n v="2000000"/>
    <n v="453782.27526432817"/>
  </r>
  <r>
    <s v="&quot;Dwujęzyczny maluch&quot; – realizacja programu w zakresie języka angielskiego."/>
    <x v="10"/>
    <s v="Projekt dotyczy podnoszenia kompetencji językowych wychowanków przedszkoli znajdujących się na terenie gminy. Biorąc pod uwagę, iż kompetencje językowe i wielojęzyczność to kompetencje przyszłości, a ich rozwój u osób ze środowisk defaworyzowanych może zwiększyć włączenie społeczne, projekt obejmuje realizację programów dwujęzyczności w zakresie języka angielskiego. "/>
    <s v="Projekt realizuje typ operacji C w ramach Działania 6.29 FEM tj. dwujęzyczny maluch. Projekt spełnia warunki programu w zakresie wspierania edukacji od poziomu przedszkolnego, w tym realizacji programów dwujęzyczności w zakresie języka angielski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FEM 2021-2027, CS 4(f)"/>
    <n v="1000000"/>
    <n v="226891.13763216409"/>
  </r>
  <r>
    <s v="Tworzenie nowych miejsc przedszkolnych w placówkach oświatowych Gminy Liszki wraz z edukacją włączającą i realizacją zadań dodatkowych"/>
    <x v="11"/>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Projekt dotyczy także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FEM 2021-2027, CS 4(f)"/>
    <n v="1530000"/>
    <n v="347143.44057721103"/>
  </r>
  <r>
    <s v="Edukacja włączająca w  oddziałach przedszkolnych"/>
    <x v="11"/>
    <s v="Projekt dotyczy realizacji przedsięwzięć w zakresie poprawy dostępności wychowania przedszkolnego dla wszystkich dzieci z uwzględnieniem zróżnicowania ich potrzeb edukacyjnych i rozwojowych. W szczególności działania dotyczyć będą grup, które najbardziej potrzebują wsparcia, tj. dzieci z niepełnosprawnościami lub niedostosowaniem społecznym,  uwzględniać będą właściwe wsparcie w zakresie specjalnych potrzeb psychofizycznych. Wsparcie dla danej placówki, jej kadry lub uczęszczających do niej dzieci będzie realizowane w oparciu o indywidualnie zdiagnozowane potrzeby. Przedsięwzięcia stosować będą zasady projektowania uniwersalnego."/>
    <s v="Projekt realizuje typ operacji D w ramach Działania 6.29 FEM tj. edukacja włączająca w ośrodkach wychowania przedszko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FEM 2021-2027, CS 4(f)"/>
    <n v="2295000"/>
    <n v="520715.16086581658"/>
  </r>
  <r>
    <s v="Dwujęzyczny Przedszkolak"/>
    <x v="3"/>
    <s v="Projekt dotyczy podnoszenia kompetencji językowych wychowanków przedszkoli znajdujących się na terenie gminy. Biorąc pod uwagę, iż kompetencje językowe i wielojęzyczność to kompetencje przyszłości, a ich rozwój u osób ze środowisk defaworyzowanych może zwiększyć włączenie społeczne, projekt obejmuje realizację programów dwujęzyczności w zakresie języka angielskiego. "/>
    <s v="Projekt realizuje typ operacji C w ramach Działania 6.29 FEM tj. dwujęzyczny maluch. Projekt spełnia warunki programu w zakresie wspierania edukacji od poziomu przedszkolnego, w tym realizacji programów dwujęzyczności w zakresie języka angielski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FEM 2021-2027, CS 4(f)"/>
    <n v="459000"/>
    <n v="104143.03217316332"/>
  </r>
  <r>
    <s v="Realizacja zajęć dodatkowych w przedszkolu"/>
    <x v="3"/>
    <s v="Projekt dotyczy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
    <s v="Projekt realizuje typ operacji A w ramach Działania 6.29 FEM tj. podnoszenie jakości edukacji przedszkolnej.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FEM 2021-2027, CS 4(f)"/>
    <n v="146880"/>
    <n v="33325.770295412258"/>
  </r>
  <r>
    <s v="Asystent Dziecka ze Specjalnymi Potrzebami Edukacyjnymi w przedszkolu"/>
    <x v="3"/>
    <s v="Projekt dotyczy realizacji przedsięwzięć w zakresie poprawy dostępności wychowania przedszkolnego dla wszystkich dzieci z uwzględnieniem zróżnicowania ich potrzeb edukacyjnych i rozwojowych. W szczególności działania dotyczyć będą grup, które najbardziej potrzebują wsparcia, tj. dzieci z niepełnosprawnościami lub niedostosowaniem społecznym,  uwzględniać będą właściwe wsparcie w zakresie specjalnych potrzeb psychofizycznych. Wsparcie dla danej placówki, jej kadry lub uczęszczających do niej dzieci będzie realizowane w oparciu o indywidualnie zdiagnozowane potrzeby. Przedsięwzięcia stosować będą zasady projektowania uniwersalnego."/>
    <s v="Projekt realizuje typ operacji D w ramach Działania 6.29 FEM tj. edukacja włączająca w ośrodkach wychowania przedszko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FEM 2021-2027, CS 4(f)"/>
    <n v="918000"/>
    <n v="208286.06434632663"/>
  </r>
  <r>
    <s v="Podnoszenie jakości edukacji przedszkolnej oraz tworzenie miejsc przedszkolnych na terenie Gminy Mogilany"/>
    <x v="12"/>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Projekt dotyczy także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FEM 2021-2027, CS 4(f)"/>
    <n v="1450440"/>
    <n v="329091.98166719609"/>
  </r>
  <r>
    <s v="Utworzenie przedszkola w Woli Zabierzowskiej"/>
    <x v="13"/>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FEM 2021-2027, CS 4(f)"/>
    <n v="1417487"/>
    <n v="321615.2380088034"/>
  </r>
  <r>
    <s v="Mądry przedszkolak"/>
    <x v="13"/>
    <s v="Projekt dotyczy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
    <s v="Projekt realizuje typ operacji A w ramach Działania 6.29 FEM tj. podnoszenie jakości edukacji przedszkolnej.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FEM 2021-2027, CS 4(f)"/>
    <n v="1445000"/>
    <n v="327857.69387847709"/>
  </r>
  <r>
    <s v="Utworzenie nowych miejsc przedszkolnych _x000a_w Gminie Skawina"/>
    <x v="4"/>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FEM 2021-2027, CS 4(f)"/>
    <n v="2700000"/>
    <n v="612606.07160684303"/>
  </r>
  <r>
    <s v="Utworzenie nowych miejsc przedszkolnych w Gminie Wieliczka"/>
    <x v="6"/>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FEM 2021-2027, CS 4(f)"/>
    <n v="713822"/>
    <n v="161959.88564686663"/>
  </r>
  <r>
    <s v="Tworzenie miejsc przedszkolnych oraz podnoszenie jakości edukacji przedszkolnej na terenie Gminy Wielka Wieś"/>
    <x v="7"/>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Projekt dotyczy także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FEM 2021-2027, CS 4(f)"/>
    <n v="3825000"/>
    <n v="867858.60144302761"/>
  </r>
  <r>
    <s v="Utworzenie nowych miejsc przedszkolnych "/>
    <x v="15"/>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FEM 2021-2027, CS 4(f)"/>
    <n v="416888.39999999997"/>
    <n v="94588.28334165267"/>
  </r>
  <r>
    <s v="DWUJĘZYCZNY MALUCH – Realizacja programów dwujęzyczności w zakresie języka angielskiego w oddziałach przedszkolnych"/>
    <x v="15"/>
    <s v="Projekt dotyczy podnoszenia kompetencji językowych wychowanków przedszkoli znajdujących się na terenie gminy. Biorąc pod uwagę, iż kompetencje językowe i wielojęzyczność to kompetencje przyszłości, a ich rozwój u osób ze środowisk defaworyzowanych może zwiększyć włączenie społeczne, projekt obejmuje realizację programów dwujęzyczności w zakresie języka angielskiego. "/>
    <s v="Projekt realizuje typ operacji C w ramach Działania 6.29 FEM tj. dwujęzyczny maluch. Projekt spełnia warunki programu w zakresie wspierania edukacji od poziomu przedszkolnego, w tym realizacji programów dwujęzyczności w zakresie języka angielski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29 Wsparcie wychowania przedszkolnego - ZIT"/>
    <s v="FEM 2021-2027, CS 4(f)"/>
    <n v="455867.5"/>
    <n v="103432.29568453056"/>
  </r>
  <r>
    <s v="Rozwój kształcenia ogólnego w gminie Igołomia-Wawrzeńczyce"/>
    <x v="1"/>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FEM 2021-2027, CS 4(f)"/>
    <n v="312800"/>
    <n v="70971.547851340933"/>
  </r>
  <r>
    <s v="Edukacja włączająca w placówkach oświatowych na terenie gminy Igołomia-Wawrzeńczyce"/>
    <x v="1"/>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FEM 2021-2027, CS 4(f)"/>
    <n v="469200"/>
    <n v="106457.32177701138"/>
  </r>
  <r>
    <s v="Asystent Ucznia ze Specjalnymi Potrzebami Edukacyjnymi w szkole"/>
    <x v="3"/>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FEM 2021-2027, CS 4(f)"/>
    <n v="1798600"/>
    <n v="408086.40014521033"/>
  </r>
  <r>
    <s v="Kreatywny uczeń - kreatywna szkoła"/>
    <x v="3"/>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FEM 2021-2027, CS 4(f)"/>
    <n v="782000"/>
    <n v="177428.86962835232"/>
  </r>
  <r>
    <s v="Przyjazna Szkoła"/>
    <x v="3"/>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FEM 2021-2027, CS 4(f)"/>
    <n v="168912"/>
    <n v="38324.635839724098"/>
  </r>
  <r>
    <s v="Szkoła otwarta na edukację włączającą"/>
    <x v="3"/>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FEM 2021-2027, CS 4(f)"/>
    <n v="253368"/>
    <n v="57486.953759586147"/>
  </r>
  <r>
    <s v="Edukacja włączająca w szkołach podstawowych Gminy Mogilany"/>
    <x v="12"/>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FEM 2021-2027, CS 4(f)"/>
    <n v="838929.6"/>
    <n v="190345.69133729636"/>
  </r>
  <r>
    <s v="Podniesienie jakości kształcenia, wsparcie cyfryzacji oraz rozszerzenie kompetencji kadry w szkołach podstawowych Gminy Mogilany"/>
    <x v="12"/>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FEM 2021-2027, CS 4(f)"/>
    <n v="559286.4"/>
    <n v="126897.12755819758"/>
  </r>
  <r>
    <s v="Edukacja włączająca w gminie Niepołomice"/>
    <x v="13"/>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FEM 2021-2027, CS 4(f)"/>
    <n v="600000"/>
    <n v="136134.68257929845"/>
  </r>
  <r>
    <s v="Rozwój kompetencji kluczowych uczniów szkół z terenu gminy Niepołomice"/>
    <x v="13"/>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FEM 2021-2027, CS 4(f)"/>
    <n v="391340"/>
    <n v="88791.577800971092"/>
  </r>
  <r>
    <s v="Wspieranie uzdolnień uczniów szkół prowadzonych przez Gminę Wieliczka poprzez rozwijanie kompetencji kluczowych"/>
    <x v="6"/>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FEM 2021-2027, CS 4(f)"/>
    <n v="1579665.6"/>
    <n v="358412.12506239506"/>
  </r>
  <r>
    <s v="Edukacja włączająca szansą dla rozwoju osobistego uczniów szkół prowadzonych przez Gminę Wieliczka"/>
    <x v="6"/>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FEM 2021-2027, CS 4(f)"/>
    <n v="2369498.4"/>
    <n v="537618.18759359256"/>
  </r>
  <r>
    <s v="Edukacja włączająca w Gminie Wielka Wieś"/>
    <x v="7"/>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FEM 2021-2027, CS 4(f)"/>
    <n v="1200000"/>
    <n v="272269.36515859689"/>
  </r>
  <r>
    <s v="Podniesienie jakości kształcenia ogólnego w Gminie Wielka Wieś"/>
    <x v="7"/>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FEM 2021-2027, CS 4(f)"/>
    <n v="755000"/>
    <n v="171302.80891228389"/>
  </r>
  <r>
    <s v="Edukacja włączająca w placówkach oświatowych na terenie gminy Zabierzów"/>
    <x v="15"/>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FEM 2021-2027, CS 4(f)"/>
    <n v="2258794.2000000002"/>
    <n v="512500.38571493403"/>
  </r>
  <r>
    <s v="Podniesienie jakości kształcenia ogólnego poprzez realizację zajęć dodatkowych i warsztatów w szkołach z terenu Gminy Zabierzów"/>
    <x v="15"/>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s v="6.30 Wsparcie kształcenia ogólnego - ZIT"/>
    <s v="FEM 2021-2027, CS 4(f)"/>
    <n v="1505862.8"/>
    <n v="341666.923809956"/>
  </r>
  <r>
    <s v="Centrum Kompetencji Zawodowych w Gminie Miejskiej Kraków"/>
    <x v="2"/>
    <s v="Projekt obejmuje wsparcie jakości kształcenia zawodowego, w tym szkolnictwa branżowego, rozwijanie współpracy szkół lub placówek z pracodawcami i szkołami wyższymi oraz upowszechniania nauczania w miejscu pracy. Wsparcie dla danej szkoły lub placówki, jej kadry lub uczniów będzie realizowane w oparciu o indywidualnie zdiagnozowane potrzeby szkoły lub placówki, przede wszystkim w kontekście wyrównywania szans edukacyjnych uczniów. Rozwijanie oferty zawodowej szkół i placówek prowadzących kształcenie zawodowe realizowane będzie m.in. poprzez realizację kursów prowadzących do uzyskania przez uczniów uprawnień i kwalifikacji zawodowych, w tym w szczególności w zakresie gospodarki zielonej oraz współpracę szkół i placówek ze środowiskiem pracodawców w szczególności kształcenie praktyczne w miejscu pracy tj. staże uczniowskie u pracodawców (nie będzie to jednak jedyna forma współpracy), realizowane z zachowaniem standardów jakości określonych przez prawo oświatowe. Wykorzystanie stawki jednostkowej dotyczącej realizacji staży uczniowskich zgodne będzie z zasadami określonymi w Wytycznych EFS+."/>
    <s v="Projekt realizuje typ operacji A w ramach Działania 6.31 FEM tj. rozwój kształcenia zawodowego w branżach kluczowych z punktu widzenia zapotrzebowania regionalnego rynku pracy.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
    <s v="6.31 Wsparcie kształcenia zawodowego - ZIT"/>
    <s v="FEM 2021-2027, CS 4(f)"/>
    <n v="22498744"/>
    <n v="5104765.6214548256"/>
  </r>
  <r>
    <s v="Rozwijanie umiejętności zawodowych uczniów oraz kadry pedagogicznej szkół prowadzących kształcenie zawodowe w Niepołomicach"/>
    <x v="13"/>
    <s v="Celem projektu jest wzrost jakości kształcenia zawodowego, poprzez: zwiększenie szans na rynku pracy uczniów i uczennic szkoły zawodowej poprzez lepsze dostosowanie systemów kształcenia i szkolenia do potrzeb rynku pracy; podniesienie kompetencji zawodowych nauczycieli; dostosowanie wyposażenia szkół prowadzących kształcenie zawodowe w Niepołomicach do standardów rynkowych; wzrost poczucia odpowiedzialności, nabycie umiejętności określania i osiągania celów osobistych. Projekt obejmuje: kursy zawodowe dla uczniów uwzględniające zapotrzebowanie lokalnego rynku pracy, w tym w szczególności w zakresie gospodarki zielonej; kursy specjalistyczne dla kadry; wyposażenie pracowni w urządzenia niezbędne do realizacji zaplanowanych w projekcie zajęć."/>
    <s v="Projekt realizuje typ operacji A w ramach Działania 6.31 FEM tj. rozwój kształcenia zawodowego w branżach kluczowych z punktu widzenia zapotrzebowania regionalnego rynku pracy.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
    <s v="6.31 Wsparcie kształcenia zawodowego - ZIT"/>
    <s v="FEM 2021-2027, CS 4(f)"/>
    <n v="2719048"/>
    <n v="616927.89399646048"/>
  </r>
  <r>
    <s v="Rozwój kształcenia w Zespole Szkół w Gminie Świątniki Górne"/>
    <x v="5"/>
    <s v="Projekt obejmuje wsparcie jakości kształcenia zawodowego, w tym szkolnictwa branżowego, rozwijanie współpracy szkół lub placówek z pracodawcami i szkołami wyższymi oraz upowszechniania nauczania w miejscu pracy. Wsparcie dla danej szkoły lub placówki, jej kadry lub uczniów będzie realizowane w oparciu o indywidualnie zdiagnozowane potrzeby szkoły lub placówki, przede wszystkim w kontekście wyrównywania szans edukacyjnych uczniów. Rozwijanie oferty zawodowej szkół i placówek prowadzących kształcenie zawodowe realizowane będzie m.in. poprzez realizację kursów prowadzących do uzyskania przez uczniów uprawnień i kwalifikacji zawodowych, w tym w szczególności w zakresie gospodarki zielonej oraz współpracę szkół i placówek ze środowiskiem pracodawców w szczególności kształcenie praktyczne w miejscu pracy tj. staże uczniowskie u pracodawców (nie będzie to jednak jedyna forma współpracy), realizowane z zachowaniem standardów jakości określonych przez prawo oświatowe. Wykorzystanie stawki jednostkowej dotyczącej realizacji staży uczniowskich zgodne będzie z zasadami określonymi w Wytycznych EFS+."/>
    <s v="Projekt realizuje typ operacji A w ramach Działania 6.31 FEM tj. rozwój kształcenia zawodowego w branżach kluczowych z punktu widzenia zapotrzebowania regionalnego rynku pracy.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
    <s v="6.31 Wsparcie kształcenia zawodowego - ZIT"/>
    <s v="FEM 2021-2027, CS 4(f)"/>
    <n v="1125000"/>
    <n v="255252.52983618461"/>
  </r>
  <r>
    <s v="„Zdrowie zaczyna się w głowie”"/>
    <x v="0"/>
    <s v="Projekt dotyczy realizacji usług w zakresie wsparcia rodziny. W ramach projektu planuje się kompleksowe, specjalistyczne poradnictwo dla rodzin, usługi ukierunkowane na wzmocnienie kompetencji opiekuńczo-wychowawczych opiekunów i integrację rodzin. W ramach projektu planuje się tworzenie nowych miejsc opieki i wychowania. Wsparcie dla rodziny i pieczy zastępczej odbywać się będzie zgodnie z ustawą z dnia 9 czerwca 2011 r. o wspieraniu rodziny i systemie pieczy zastępczej oraz uwzględniać będzie zasady deinstytucjonalizacji.  Zakres projektu zostanie dostosowany do wyników dedykowanej analizy potrzeb.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FEM 2021-2027, CS 4(k)"/>
    <n v="425000"/>
    <n v="96428.733493669744"/>
  </r>
  <r>
    <s v="„Nie jesteś sam&quot;"/>
    <x v="0"/>
    <s v="Projekt skierowany jest do osób, które z powodu wieku, choroby lub innych przyczyn wymagają pomocy w codziennym funkcjonowaniu, świadczonych w środowisku zamieszkania, oraz ich opiekunów nieformalnych lub 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FEM 2021-2027, CS 4(k)"/>
    <n v="6149305"/>
    <n v="1395222.8070971549"/>
  </r>
  <r>
    <s v="Rozwój usług społecznych w gminie Czernichów"/>
    <x v="9"/>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FEM 2021-2027, CS 4(k)"/>
    <n v="7751269"/>
    <n v="1758694.2415029269"/>
  </r>
  <r>
    <s v="Rozwój usług społecznych w gminie Igołomia-Wawrzeńczyce"/>
    <x v="1"/>
    <s v="Projekt dotyczy realizacji usług w zakresie wsparcia rodziny i pieczy zastępczej oraz/lub kompleksowego wsparcia osób usamodzielnianych i opuszczających pieczę zastępczą. W ramach projektu planuje się kompleksowe, specjalistyczne poradnictwo dla rodzin, usługi ukierunkowane na wzmocnienie kompetencji opiekuńczo-wychowawczych opiekunów i integracje rodzin. W ramach projektu planuje się tworzenie nowych miejsc opieki i wychowania. Wsparcie dla rodziny i pieczy zastępczej odbywać się będzie zgodnie z ustawą z dnia 9 czerwca 2011 r. o wspieraniu rodziny i systemie pieczy zastępczej oraz uwzględniać będzie zasady deinstytucjonalizacji.  Zakres projektu zostanie dostosowany do wyników dedykowanej analizy potrzeb.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FEM 2021-2027, CS 4(k)"/>
    <n v="1635367"/>
    <n v="371050.27907609928"/>
  </r>
  <r>
    <s v="Rozwój placówek wsparcia dziennego dla dzieci i młodzieży w gminie Igołomia-Wawrzeńczyce"/>
    <x v="1"/>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FEM 2021-2027, CS 4(k)"/>
    <n v="3000000"/>
    <n v="680673.41289649229"/>
  </r>
  <r>
    <s v="Realizacja usług społecznych zgodnie z zasadą deinstytucjonalizacji, na terenie gminy Igołomia-Wawrzeńczyce"/>
    <x v="1"/>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FEM 2021-2027, CS 4(k)"/>
    <n v="1000000"/>
    <n v="226891.13763216409"/>
  </r>
  <r>
    <s v="Utworzenie placówki wsparcia dziennego dla dzieci i młodzieży z terenu Gminy Kocmyrzów – Luborzyca"/>
    <x v="10"/>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FEM 2021-2027, CS 4(k)"/>
    <n v="3462723"/>
    <n v="785661.16077506018"/>
  </r>
  <r>
    <s v="Centrum Wsparcia Pieczy Zastępczej"/>
    <x v="2"/>
    <s v="Realizacja projektu przyczyni się do poszerzenia oferty Gminy Miejskiej Kraków w zakresie wsparcia pieczy zastępczej. Grupę docelową stanowią pracownicy rodzinnych domów dziecka, rodziny zastępcze, dzieci w nich przebywające oraz kadra realizująca zadania w obszarze systemu pieczy zastępczej z terenu gminy. Działania w projekcie obejmują: poradnictwo specjalistyczne; wsparcie dla rodzin zastępczych i rodzinnych domów dziecka oraz dzieci w nich przebywających; podnoszenie jakości świadczonych usług w pieczy zastępczej poprzez podnoszenie kompetencji zawodowych i  superwizji dla osób realizujących zadania w zakresie pieczy zastępczej, w tym: m.in. poradnictwo i terapia szkolenia i superwizje, zaangażowanie/sfinasowanie specjalistów, prowadzenie specjalistycznego wsparcia dla grupy docelowej.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FEM 2021-2027, CS 4(k)"/>
    <n v="3435591.5358401896"/>
    <n v="408404.05"/>
  </r>
  <r>
    <s v="Utworzenie Centrum dla Rodzin "/>
    <x v="2"/>
    <s v="Realizacja projektu przyczyni się do poszerzenia oferty Gminy Miejskiej Kraków  w obszarze poradnictwa i terapii, wsparcia specjalistycznego, w szczególności w obszarze o usługi wsparcia rodzin przeżywających problemy opiekuńczo wychowawcze w tym w szczególności rodzin wymagających wsparcia w obszarze relacji, profilaktyki występowania przemocy domowej oraz zagrożenia umieszczeniem dzieci w pieczy zastępczej. Grupę docelową stanowią rodziny GMK przeżywające problemy opiekuńczo-wychowawcze, zagrożone umieszczaniem dziecka w pieczy zastępczej. Działania w projekcie obejmują zaangażowanie specjalistów i uruchomienie usług, prowadzenie specjalistycznego wsparcia  dla grupy docelowej, zapewnienie niezbędnych warunków do realizacji zadania."/>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FEM 2021-2027, CS 4(k)"/>
    <n v="4800000"/>
    <n v="1089077.4606343876"/>
  </r>
  <r>
    <s v="Utworzenie Centrum Pomocy dla Dzieci"/>
    <x v="2"/>
    <s v="Realizacja projektu przyczyni się do poszerzenia oferty Gminy Miejskiej Kraków  w obszarze poradnictwa, terapii i wsparcia specjalistycznego, w szczególności w obszarze usług wsparcia dla rodzin doznających przemocy domowej w tym w szczególności dzieci doznających przemocy domowej oraz pokrzywdzonych przestępstwem wymagających interdyscyplinarnej specjalistycznej pomocy. Co stanowić będzie rozszerzenie oraz wzmocnienie lokalnego systemu przeciwdziałania przemocy domowej.  _x000a_Grupę docelową stanowią rodziny dzieci doznających przemocy domowej oraz pokrzywdzonych przestępstwem z terenu Gminy Miejskiej Kraków. _x000a_Działania w projekcie obejmują zaangażowanie specjalistów i uruchomienie usług, prowadzenie specjalistycznego wsparcia  dla grupy docelowej oraz zapewnienie niezbędnych warunków do realizacji zadania. "/>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FEM 2021-2027, CS 4(k)"/>
    <n v="3216380.25"/>
    <n v="1100869.3999999999"/>
  </r>
  <r>
    <s v="Rozwój usług w Gminie Miejskiej Kraków w zakresie dostępności usług kierowanych do dzieci i młodzieży  - usamodzielniających się wychowanków opuszczających piecze zastępczą"/>
    <x v="2"/>
    <s v="Realizacja projektu przyczyni się do poszerzenia oferty Gminy Miejskiej Kraków w zakresie wsparcia usamodzielniających się wychowanków opuszczających piecze zastępczą. Grupę docelową stanowią usamodzielniający sięwychowankowie pieczy zastępczej z terenu gminy. Działania w projekcie obejmują wynajęcie, dostosowanie i wyposażenie lokalu, zaangażowanie specjalistów w tym m.in. opiekunów usamodzielnienia i innych celem skoordynowania oraz podniesienia jakości i skuteczności usług nakierowanych na realizacje Indywidualnego Programu Usamodzielnienia.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FEM 2021-2027, CS 4(k)"/>
    <n v="2385827.4554445762"/>
    <n v="541323.10555987118"/>
  </r>
  <r>
    <s v="Podniesienie dostępności usług kierowanych do dzieci i młodzieży na terenie Gminy Miejskiej Kraków"/>
    <x v="2"/>
    <s v="Realizacja projektu przyczyni się do zwiększenia dostępu dzieci i młodzieży mieszkającej w obszarze Gminy Miejskiej Kraków do specjalistycznego wsparcia w formie opieki dziennej. Grupę docelową stanowią dzieci i młodzież przeżywające trudności rozwojowe i sprawiające problemy wychowawcze. Działania w projekcie obejmują uruchomienie wsparcia, zgodnie z ustawą o wspieraniu rodziny i systemie pieczy zastępczej z dn. 9.06.2011 r . w obszarze wspierania rodziny, w zakresie pomocy w opiece i wychowaniu dzieci z rodzin przeżywających trudności w wypełnianiu funkcji opiekuńczo–wychowawczych oraz prowadzenie specjalistycznego wsparcia dla grupy docelowej, w tym m.in. zajęcia socjoterapeutyczne, terapeutyczne, korekcyjne, kompensacyjne, logopedyczne; terapię pedagogiczną, psychologiczną.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FEM 2021-2027, CS 4(k)"/>
    <n v="6231781.3136212323"/>
    <n v="1413935.9517223833"/>
  </r>
  <r>
    <s v="W sile wieku 3 - Rozwój usług wsparcia  dla osób niesamodzielnych ze względu na stan zdrowia lub wiek"/>
    <x v="2"/>
    <s v="Realizacja projektu przyczyni się do rozwoju usług społecznych w Gminie Miejskiej Kraków, poprzez wydłużenie okresu przebywania osób niesamodzielnych w środowisku lokalnym, dzięki uruchomieniu specjalistycznego wsparcia adekwatnego do stanu zdrowia, wieku i potrzeb osób niesamodzielnych oraz wzmocnieniu kompetencji i kondycji psychofizycznej ich opiekunów formalnych. Grupę docelową stanowią niesamodzielni mieszkańcy gminy, którzy ze względu na podeszły wiek, stan zdrowia lub niepełnosprawność wymagają opieki lub wsparcia w związku z niemożnością samodzielnego wykonywania co najmniej jednej z podstawowych czynności dnia codziennego, a ich opiekunowie formalni potrzebujący odciążenia w opiece lub/i wzmocnienia kompetencji opiekuńcz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FEM 2021-2027, CS 4(k)"/>
    <n v="17177957.679200947"/>
    <n v="3897526.3600310721"/>
  </r>
  <r>
    <s v="Centrum wsparcia opiekunów nieformalnych i opieki nad osobami niesamodzielnymi w Miejskim Centrum Opieki w Krakowie"/>
    <x v="16"/>
    <s v="W ramach projektu planowana jest realizacja:_x000a_1. Wczesnej opieki poszpitalnej._x000a_2. Usługi wypożyczalni sprzętu medycznego._x000a_3. Wsparcia edukacyjno-doradczego opiekunów nieformalnych._x000a_4. Działania zwiększające dostęp opiekunów do informacji na temat możliwości wsparcia, świadczeń itp. ułatwiających opiekę._x000a_5. Usług odciążeniowych / wytchnieniowych. _x000a_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FEM 2021-2027, CS 4(k)"/>
    <n v="9953736.7899999991"/>
    <n v="2258414.6639742251"/>
  </r>
  <r>
    <s v="Placówka zapewniająca dzienną opiekę osobom niesamodzielnym"/>
    <x v="16"/>
    <s v="W ramach projektu planowane jest prowadzenie Placówki zapewniającej dzienną opiekę osób niesamodzielnych, będącej unikatowym ośrodkiem, specjalizującym się w opiece nad osobami starszymi, z chorobami neurodegeneracyjnymi (m.in.  z chorobą Alzheimera,  zespołami otępiennymi innego rodzaju, po udarach mózgu), które cierpią na dysfunkcje ruchowe. Wdraża się w niej nowatorskie metody terapii z wykorzystaniem najnowszych rozwiązań, w tym. m.in.  terapię Snoezelen. Oferowane formy wsparcia pozwalają na zwiększenie skuteczności i jakości sprawowanej opieki przez opiekunów rodzinnych i zapewniają podopiecznemu możliwie najdłuższe przebywanie w swoim środowisku domowym, zapobiegając i niwelując ryzyko wykluczenia społecznego._x000a_W ramach Placówki planuje się:_x000a_1) Usługi opiekuńczo- pielęgnacyjne._x000a_2) Usługi terapeutyczne._x000a_3) Usługi wspomagające._x000a_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FEM 2021-2027, CS 4(k)"/>
    <n v="5536602.9699999997"/>
    <n v="1256206.1464809184"/>
  </r>
  <r>
    <s v="Nie jesteś sam - Dzienny Dom Wsparcia w Gminie Liszki"/>
    <x v="11"/>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FEM 2021-2027, CS 4(k)"/>
    <n v="4179036"/>
    <n v="948186.23224576854"/>
  </r>
  <r>
    <s v="Deinstytucjonalizacja usług społecznych dla osób starszych i zależnych "/>
    <x v="3"/>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FEM 2021-2027, CS 4(k)"/>
    <n v="3025141"/>
    <n v="686377.68298770254"/>
  </r>
  <r>
    <s v="Wdrażanie na terenie Gminny Mogilany procesu deinstytucjonalizacji poprzez utworzenie Dziennego Domu Pobytu dla osób niesamodzielnych oraz rozwój oferty innych zdiagnozowanych usług społecznych"/>
    <x v="12"/>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FEM 2021-2027, CS 4(k)"/>
    <n v="3182241"/>
    <n v="722022.28070971544"/>
  </r>
  <r>
    <s v="Wsparcie dla dzieci i rodzin w tym zagrożonych wykluczeniem społecznym poprzez organizację usług wsparcia oraz atrakcyjną ofertę opiekuńczo-wychowawczą i terapeutyczną "/>
    <x v="12"/>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FEM 2021-2027, CS 4(k)"/>
    <n v="1785000"/>
    <n v="405000.68067341292"/>
  </r>
  <r>
    <s v="Rozwiń żagle w „Przystani”"/>
    <x v="13"/>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FEM 2021-2027, CS 4(k)"/>
    <n v="1187998.5"/>
    <n v="269546.3311703045"/>
  </r>
  <r>
    <s v="Na młodość"/>
    <x v="13"/>
    <s v="Przedmiotem projektu będzie poszerzenie oferty istniejącej placówki &quot;Przystań&quot;. Projekt  dotyczy realizacji usług w zakresie wsparcia rodziny i pieczy zastępczej oraz/lub kompleksowego wsparcia osób usamodzielnianych i opuszczających pieczę zastępczą. W ramach projektu planuje się kompleksowe, specjalistyczne poradnictwo dla rodzin, usługi ukierunkowane na wzmocnienie kompetencji opiekuńczo-wychowawczych opiekunów i integracje rodzin. W ramach projektu planuje się tworzenie nowych miejsc opieki i wychowania. Wsparcie dla rodziny i pieczy zastępczej odbywać się będzie zgodnie z ustawą z dnia 9 czerwca 2011 r. o wspieraniu rodziny i systemie pieczy zastępczej oraz uwzględniać będzie zasady deinstytucjonalizacji.  Zakres projektu zostanie dostosowany do wyników dedykowanej analizy potrzeb.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FEM 2021-2027, CS 4(k)"/>
    <n v="932998.5"/>
    <n v="211689.09107410265"/>
  </r>
  <r>
    <s v="Zdrowiej w domu"/>
    <x v="13"/>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FEM 2021-2027, CS 4(k)"/>
    <n v="520000"/>
    <n v="117983.39156872533"/>
  </r>
  <r>
    <s v="Rozwój Placówki Wsparcia Dziennego dla dzieci i młodzieży w Gminie Skawina"/>
    <x v="4"/>
    <s v="Projekt obejmuje rozwój istniejącej placówki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FEM 2021-2027, CS 4(k)"/>
    <n v="4000000"/>
    <n v="907564.55052865634"/>
  </r>
  <r>
    <s v="Rozwój i funkcjonowanie placówek wsparcia dla osób starszych i niesamodzielnych"/>
    <x v="4"/>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FEM 2021-2027, CS 4(k)"/>
    <n v="3515940"/>
    <n v="797735.62644643104"/>
  </r>
  <r>
    <s v="Utworzenie nowej placówki wsparcia dziennego dla dzieci i młodzieży - świetlica środowiskowa"/>
    <x v="5"/>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FEM 2021-2027, CS 4(k)"/>
    <n v="2204647"/>
    <n v="500214.86590733763"/>
  </r>
  <r>
    <s v="Usługi w zakresie poradnictwa specjalistycznego "/>
    <x v="5"/>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FEM 2021-2027, CS 4(k)"/>
    <n v="1250000"/>
    <n v="283613.9220402051"/>
  </r>
  <r>
    <s v="Rozwój usług społecznych w gminie Świątniki Górne"/>
    <x v="5"/>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FEM 2021-2027, CS 4(k)"/>
    <n v="1250000"/>
    <n v="283613.9220402051"/>
  </r>
  <r>
    <s v="Rozwój usług społecznych w gminie Wieliczka poprzez wsparcie osób w róznego rodzaju kryzysach"/>
    <x v="6"/>
    <s v="Projekt obejmuje realizację usług społecznych w ramach interwencji kryzysowej dla osób pozostających w kryzysach róznego rodzaju. Planowane jest utworzenie ośrodka wsparcia dla osób zagrożonych oraz pozostających w róznego rodzaju kryzysach oraz monitoring sytuacji osób w kryzysie, w tym podejmowanie działań pomocowych skierowanych do tych osób. Planuje się także realizację działań w zakresie cross-financingu (w zależności od zidentyfikowanych potrzeb)."/>
    <s v="Projekt realizuje typ operacji E w ramach Działania 6.33 FEM tj.: usługi w zakresie interwencji kryzysowej.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FEM 2021-2027, CS 4(k)"/>
    <n v="3422719"/>
    <n v="776584.60770522302"/>
  </r>
  <r>
    <s v="Wsparcie usług społecznych - rozwój placówek wsparcia dziennego dla dzieci i młodziezy na terenie Gminy Wieliczka"/>
    <x v="6"/>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FEM 2021-2027, CS 4(k)"/>
    <n v="200000"/>
    <n v="45378.22752643282"/>
  </r>
  <r>
    <s v="„POKONAĆ OGRANICZENIA” – rozwój usług społecznych skierowanych do osób zależnych, niepełnosprawnych i ich opiekunów"/>
    <x v="6"/>
    <s v="Projekt zakłada rozwój opieki wytchnieniowej dla osób opiekujących się osobami zależnymi, rozwój usługi Asystenta Osobistego Osoby Niepełnosprawnej oraz zapewnienie wsparcia osobom z niepełnosprawnościami poprzez udostępnienie mieszkań chronionych dla osób z terenu Gminy Wieliczka._x000a_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_x000a_Ponadto projekt zakłada również tworzenie miejsc w nowo tworzonych lub istniejących mieszkaniach wspomaganych lub treningowych oraz innych mieszkaniach, w których oferowane są usługi społeczne oraz wsparcie osób je zamieszkujących (mieszkania z usługami/ze wsparciem). W ww. mieszkaniach zapewnione zostaną: usługi wspierające pobyt osoby w mieszkaniu, w tym usługi opiekuńcze, usługi asystenckie oraz usługi wspierające aktywność osoby w mieszkaniu, w tym trening samodzielności, praca socjalna, poradnictwo specjalistyczne, integracja osoby ze społecznością lokalną. Wsparcie w projektach realizowane będzie z uwzględnieniem co najmniej minimalnych wymagań świadczenia usług społecznych w społecznościach lokalnych określonych w Wytycznych w zakresie mieszkań wspomaganych. Możliwe będzie także szkolenie i doskonalenie kadr na potrzeby świadczenia usług w społeczności lokalnej (nie będzie ono jednak tożsame ze wsparciem realizowanym w ramach programów krajowych). Zakres projektu zostanie dostosowany do wyników dedykowanej analizy potrzeb.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FEM 2021-2027, CS 4(k)"/>
    <n v="3900000"/>
    <n v="884875.43676543992"/>
  </r>
  <r>
    <s v="Rozwój placówek wsparcia dziennego dla dzieci i młodzieży w Gminie Wielka Wieś"/>
    <x v="7"/>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FEM 2021-2027, CS 4(k)"/>
    <n v="2017297"/>
    <n v="457706.81127195171"/>
  </r>
  <r>
    <s v="Rozwój usług opiekuńczych dla osób potrzebujących wsparcia w codziennym funkcjonowaniu oraz wsparcie dotychczasowych opiekunów"/>
    <x v="15"/>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FEM 2021-2027, CS 4(k)"/>
    <n v="4304063"/>
    <n v="976553.75051050505"/>
  </r>
  <r>
    <s v="Rozwój usług społecznych w gminie Zielonki"/>
    <x v="8"/>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3 Wsparcie usług społecznych w regionie - ZIT"/>
    <s v="FEM 2021-2027, CS 4(k)"/>
    <n v="360000"/>
    <n v="81680.809547579076"/>
  </r>
  <r>
    <s v="Od Maluszka do Staruszka"/>
    <x v="8"/>
    <s v="Projekt  dotyczy realizacji usług w zakresie wsparcia rodziny i pieczy zastępczej oraz/lub kompleksowego wsparcia osób usamodzielnianych i opuszczających pieczę zastępczą. W ramach projektu planuje się kompleksowe, specjalistyczne poradnictwo dla rodzin, usługi ukierunkowane na wzmocnienie kompetencji opiekuńczo-wychowawczych opiekunów i integracje rodzin. W ramach projektu planuje się tworzenie nowych miejsc opieki i wychowania. Wsparcie dla rodziny i pieczy zastępczej odbywać się będzie zgodnie z ustawą z dnia 9 czerwca 2011 r. o wspieraniu rodziny i systemie pieczy zastępczej oraz uwzględniać będzie zasady deinstytucjonalizacji.  Zakres projektu zostanie dostosowany do wyników dedykowanej analizy potrzeb.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FEM 2021-2027, CS 4(k)"/>
    <n v="7027995"/>
    <n v="1594589.7808231611"/>
  </r>
  <r>
    <s v="Poszerzenie działalności placówki wsparcia dziennego Miejsce Rodzinne w Zielonkach"/>
    <x v="8"/>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s v="6.33 Wsparcie usług społecznych w regionie - ZIT"/>
    <s v="FEM 2021-2027, CS 4(k)"/>
    <n v="1350000"/>
    <n v="306303.03580342152"/>
  </r>
  <r>
    <s v="Usługi w zakresie psychiatrii środowiskowej skierowanej do osób dorosłych"/>
    <x v="5"/>
    <s v="Projekt skierowany jest do osób dorosłych z problemami zdrowia psychicznego oraz ich otoczenia. Celem projektu jest poprawa stanu zdrowia psychicznego, przeciwdziałanie wykluczeniu społecznemu. Projekt obejmuje wsparcie usług w zakresie psychiatrii środowiskowej skierowanej do osób dorosłych, które umożliwią skorzystanie z opieki psychiatrycznej osobom mającym szczególne trudności w dostępie do nich (np. organizacja specjalnego transportu, zapewnienie asystenta osoby niepełnosprawnej na czas wizyty). Interwencja zostanie skierowana w pierwszej kolejności do obszarów o najmniejszym dostępie do takich usług, przy czym należy zaznaczyć, że EFS+ nie finansuje kosztów leczenia w ramach tych usług. Działania realizowane w projekcie będą zgodne ze „Strategią Deinstytucjonalizacji: opieka zdrowotna nad osobami z zaburzeniami psychicznymi” oraz wdrażanymi przez MZ reformami w zakresie psychiatrii."/>
    <s v="Projekt realizuje typ operacji A w ramach Działania 6.34 FEM tj. usługi w zakresie psychiatrii środowiskowej skierowanej do osób dorosłych, w tym wykorzystanie modelu CZP.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s v="6.34 Wsparcie usług zdrowotnych - ZIT"/>
    <s v="FEM 2021-2027, CS 4(k)"/>
    <n v="1560000"/>
    <n v="353950.17470617598"/>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2">
  <r>
    <n v="1"/>
    <s v="Głęboka modernizacja energetyczna budynków użyteczności publicznej na terenie gminy Biskupice"/>
    <s v="Gmina Biskupice"/>
    <s v="W ramach projektu planowana jest termomodernizacja budynków użyteczności publicznej na terenie gminy Biskupice.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x v="0"/>
    <s v="FEM 2021-2027, CS 2(i)"/>
    <n v="3617953"/>
    <n v="820881.47206970095"/>
  </r>
  <r>
    <n v="2"/>
    <s v="Poprawa efektywności energetycznej - modernizacja  budynków użyteczności publicznej i budynków komunalnych na terenie gminy Biskupice"/>
    <s v="Gmina Biskupice"/>
    <s v="W ramach projektu planowana jest termomodernizacja budynku użyteczności publicznej na terenie gminy Biskupice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x v="1"/>
    <s v="FEM 2021-2027, CS 2(i)"/>
    <n v="3617953"/>
    <n v="820881.47206970095"/>
  </r>
  <r>
    <n v="3"/>
    <s v="Głęboka modernizacja energetyczna budynku w Stręgoborzycach"/>
    <s v="Gmina Igołomia-Wawrzeńczyce"/>
    <s v="W ramach projektu planowana jest modernizacja energetyczna zabytkowego, dwukondygnacyjnego dworku z XIX w. Obiekt znajduje się w Gminnej Ewidencji Zabytków pod nr 26. Realizacja projektu zgodnie z audytem energetycznym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x v="1"/>
    <s v="FEM 2021-2027, CS 2(i)"/>
    <n v="1195530"/>
    <n v="271255.16177338111"/>
  </r>
  <r>
    <n v="4"/>
    <s v="Głęboka modernizacja energetyczna budynku SP w Igołomii"/>
    <s v="Gmina Igołomia-Wawrzeńczyce"/>
    <s v="W ramach projektu planowana jest termomodernizacja budynku użyteczności publicznej na terenie gminy Igołomia-Wawrzeńczyce. Realizacja projektu zgodnie z audytem energetycznym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x v="0"/>
    <s v="FEM 2021-2027, CS 2(i)"/>
    <n v="1195530"/>
    <n v="271255.16177338111"/>
  </r>
  <r>
    <n v="5"/>
    <s v="Termomodernizacja komunalnych budynków mieszkalnych - etap II"/>
    <s v="Gmina Miejska Kraków"/>
    <s v="W ramach projektu planowana jest termomodernizacja 11 wielorodzinnych komunalnych budynków mieszkalnych lub mieszkalno-użytkowych (w tym nieruchomości objętych ochroną konserwatorską w postaci wpisu do gminnej ewidencji zabytków), w których znajdują się lokale mieszkalne wynajmowane na czas nieoznaczony (tzw. komunalne) lub za czynsz socjalny oraz pomieszczenia tymczasowe. W ramach prac przewidziane są działania dotyczące zarówno ocieplenia przegród zewnętrznych (ścian, stropów i dachów, wymiana stolarki otworowej), jak również zmniejszenia zapotrzebowania na energię elektryczną (wymiana oświetlenia na energooszczędne), zastosowania OZE dla celów produkcji energii na potrzeby wybranych nieruchomości oraz wykonania prac towarzyszących w ww. działaniu. Zakres prac realizowanych w ramach zadania będzie dobrany indywidualnie do charakteru i uwarunkowań poszczególnych obiektów.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x v="0"/>
    <s v="FEM 2021-2027, CS 2(i)"/>
    <n v="14069096"/>
    <n v="3192153.1968961293"/>
  </r>
  <r>
    <n v="6"/>
    <s v="Termomodernizacja komunalnych budynków mieszkalnych w Krakowie"/>
    <s v="Gmina Miejska Kraków"/>
    <s v="W ramach projektu planowana jest termomodernizacja 16 wielorodzinnych komunalnych budynków mieszkalnych lub mieszkalno-użytkowych (w tym nieruchomości objętych ochroną konserwatorską w postaci wpisu do gminnej ewidencji zabytków), w których znajdują się lokale mieszkalne wynajmowane na czas nieoznaczony (tzw. komunalne) lub za czynsz socjalny oraz pomieszczenia tymczasowe. W ramach prac przewidziane są działania dotyczące zarówno ocieplenia przegród zewnętrznych (ścian, stropów i dachów, wymiana stolarki otworowej), jak również zmniejszenia zapotrzebowania na energię elektryczną (wymiana oświetlenia na energooszczędne), zastosowania OZE dla celów produkcji energii na potrzeby wybranych nieruchomości oraz wykonania prac towarzyszących w ww. działaniu. Zakres prac realizowanych w ramach zadania będzie dobrany indywidualnie do charakteru i uwarunkowań poszczególnych obiektów.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x v="1"/>
    <s v="FEM 2021-2027, CS 2(i)"/>
    <n v="12573521"/>
    <n v="2852820.4837319055"/>
  </r>
  <r>
    <n v="7"/>
    <s v="Termomodernizacja budynku MOPS w Krakowie"/>
    <s v="Gmina Miejska Kraków"/>
    <s v="W ramach projektu planowana jest termomodernizacja budynku MOPS na terenie miasta Kraków (budynek zabytkowy).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zabytkowe wskazane w programie jako objęte dotacją."/>
    <x v="1"/>
    <s v="FEM 2021-2027, CS 2(i)"/>
    <n v="1445000"/>
    <n v="339332.71"/>
  </r>
  <r>
    <n v="8"/>
    <s v="Termomodernizacja budynku komunalnego w Raciborowicach. Etap I"/>
    <s v="Gmina Michałowice"/>
    <s v="W ramach projektu planowana jest termomodernizacja budynku użyteczności publicznej na terenie gminy Michałowice (budynki zabytkowe i/lub komunalne, socjalne, chronione). Realizacja projektu zgodnie z audytami energetycznymi oraz kryteriami i warunkami dotyczącymi zakazu zmian w uchwałach antysmogowych i zgodności POP z art. 23 dyrektywą 2008/50/WE._x000a_Projekt uzupełniający do projektu realizowanego w ramach Działania 2.18."/>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x v="1"/>
    <s v="FEM 2021-2027, CS 2(i)"/>
    <n v="637500"/>
    <n v="144643.1002405046"/>
  </r>
  <r>
    <n v="9"/>
    <s v="Termomodernizacja budynku komunalnego w Raciborowicach. Etap II"/>
    <s v="Gmina Michałowice"/>
    <s v="W ramach projektu planowana jest termomodernizacja budynku użyteczności publicznej na terenie gminy Michałowice.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x v="0"/>
    <s v="FEM 2021-2027, CS 2(i)"/>
    <n v="637500"/>
    <n v="144643.1002405046"/>
  </r>
  <r>
    <n v="10"/>
    <s v="Modernizacja energetyczna obiektów BUP1"/>
    <s v="Gmina Skawina"/>
    <s v="W ramach projektu planowana jest termomodernizacja budynków użyteczności publicznej na terenie gminy Skawina (takich jak placówki oświatowe, domy ludowe, remizy OSP, budynki administracyjne Urzędu, budynki klubów sportowych, Centra Aktywności Kulturalnej).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x v="0"/>
    <s v="FEM 2021-2027, CS 2(i)"/>
    <n v="1487500"/>
    <n v="337500.56722784409"/>
  </r>
  <r>
    <n v="11"/>
    <s v="Modernizacja energetyczna obiektów BUP2"/>
    <s v="Gmina Skawina"/>
    <s v="W ramach projektu planowana jest termomodernizacja budynków użyteczności publicznej na terenie gminy Skawina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x v="1"/>
    <s v="FEM 2021-2027, CS 2(i)"/>
    <n v="1487500"/>
    <n v="337500.56722784409"/>
  </r>
  <r>
    <n v="12"/>
    <s v="Termomodernizacja budynków użyteczności publicznej z wykorzystaniem odnawialnych źródeł energii"/>
    <s v="Gmina Świątniki Górne"/>
    <s v="W ramach projektu planowana jest termomodernizacja budynków użyteczności publicznej na terenie gminy Świątniki Górne.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x v="0"/>
    <s v="FEM 2021-2027, CS 2(i)"/>
    <n v="2250000"/>
    <n v="510505.05967236921"/>
  </r>
  <r>
    <n v="13"/>
    <s v="Poprawa efektywności energetycznej - termomodernizacja budynków użyteczności publicznej i budynków komunalnych na terenie Gminy Świątniki Górne "/>
    <s v="Gmina Świątniki Górne"/>
    <s v="W ramach projektu planowana jest termomodernizacja budynków użyteczności publicznej na terenie gminy Świątniki Górne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x v="1"/>
    <s v="FEM 2021-2027, CS 2(i)"/>
    <n v="2250000"/>
    <n v="510505.05967236921"/>
  </r>
  <r>
    <n v="14"/>
    <s v="Termomodernizacja budynków użyteczności publicznej na terenie Gminy Wieliczka - etap III"/>
    <s v="Gmina Wieliczka"/>
    <s v="W ramach projektu planowana jest termomodernizacja budynków użyteczności publicznej na terenie gminy Wieliczka.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x v="0"/>
    <s v="FEM 2021-2027, CS 2(i)"/>
    <n v="3337500"/>
    <n v="757249.17184734764"/>
  </r>
  <r>
    <n v="15"/>
    <s v="Termomodernizacja budynków użyteczności publicznej oraz budynków komunalnych na terenie Gminy Wieliczka - etap IV"/>
    <s v="Gmina Wieliczka"/>
    <s v="W ramach projektu planowana jest termomodernizacja budynków użyteczności publicznej na terenie gminy Wieliczka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x v="1"/>
    <s v="FEM 2021-2027, CS 2(i)"/>
    <n v="3337500"/>
    <n v="757249.17184734764"/>
  </r>
  <r>
    <n v="16"/>
    <s v="Modernizacja energetyczna budynków użyteczności publicznej w gminie Wielka Wieś - etap I"/>
    <s v="Gmina Wielka Wieś"/>
    <s v="W ramach projektu planowana jest termomodernizacja budynków użyteczności publicznej na terenie gminy Wielka Wieś.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x v="0"/>
    <s v="FEM 2021-2027, CS 2(i)"/>
    <n v="2275000"/>
    <n v="516177.33811317332"/>
  </r>
  <r>
    <n v="17"/>
    <s v="Modernizacja energetyczna budynków użyteczności publicznej w gminie Wielka Wieś - etap II"/>
    <s v="Gmina Wielka Wieś"/>
    <s v="W ramach projektu planowana jest termomodernizacja budynków użyteczności publicznej na terenie gminy Wielka Wieś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x v="1"/>
    <s v="FEM 2021-2027, CS 2(i)"/>
    <n v="2275000"/>
    <n v="516177.33811317332"/>
  </r>
  <r>
    <n v="18"/>
    <s v="Termomodernizacja budynków użyteczności publicznej"/>
    <s v="Gmina Zielonki"/>
    <s v="W ramach projektu planowana jest termomodernizacja budynków użyteczności publicznej na terenie gminy Zielonki. Realizacja projektu zgodnie z audytami energetycznymi oraz kryteriami i warunkami dotyczącymi zakazu zmian w uchwałach antysmogowych i zgodności POP z art. 23 dyrektywą 2008/50/WE."/>
    <s v="Projekt realizuje typ operacji A. w ramach Działania 2.18 FEM tj. głęboka modernizacja energetyczna budynków użyteczności publicznej. Projekt spełnia wszystkie warunki wskazane w programie i linii demarkacyjnej oraz nie zawiera elementów wyłączonych ze wsparcia w ramach programu."/>
    <x v="0"/>
    <s v="FEM 2021-2027, CS 2(i)"/>
    <n v="4250000"/>
    <n v="964287.33493669739"/>
  </r>
  <r>
    <n v="19"/>
    <s v="Termomodernizacja budynków użyteczności publicznej na terenie gminy Zielonki"/>
    <s v="Gmina Zielonki"/>
    <s v="W ramach projektu planowana jest termomodernizacja budynków użyteczności publicznej na terenie gminy Zielonki (budynki zabytkowe i/lub komunalne, socjalne, chronione). Realizacja projektu zgodnie z audytami energetycznymi oraz kryteriami i warunkami dotyczącymi zakazu zmian w uchwałach antysmogowych i zgodności POP z art. 23 dyrektywą 2008/50/WE."/>
    <s v="Projekt realizuje typ operacji A. w ramach Działania 2.19 FEM tj. głęboka modernizacja energetyczna budynków użyteczności publicznej. Projekt spełnia wszystkie warunki wskazane w programie i linii demarkacyjnej oraz nie zawiera elementów wyłączonych ze wsparcia w ramach programu. Projekt kwalifikuje się do dotacji ponieważ obejmuje budynki komunalne, socjalne, chronione, ograniczające ubóstwo energetyczne i/lub budynki zabytkowe wskazane w programie jako objęte dotacją."/>
    <x v="1"/>
    <s v="FEM 2021-2027, CS 2(i)"/>
    <n v="4250000"/>
    <n v="964287.33493669739"/>
  </r>
  <r>
    <n v="20"/>
    <s v="Rozwój energii odnawialnej poprzez instalację magazynów energii w obiektach wodno-kanalizacyjnych oraz użyteczności publicznej na terenie gminy Czernichów"/>
    <s v="Gmina Czernichów"/>
    <s v="Magazyn energii uzupełniający do projektu realizowanego w ramach Działania 2.22 - przedsięwzięcie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x v="2"/>
    <s v="FEM 2021-2027, CS 2(ii)"/>
    <n v="756253"/>
    <n v="171587.10350773699"/>
  </r>
  <r>
    <n v="21"/>
    <s v="Rozwój energii odnawialnej poprzez instalację OZE w obiektach wodno-kanalizacyjnych oraz użyteczności publicznej na terenie gminy Czernichów"/>
    <s v="Gmina Czernichów"/>
    <s v="Montaż instalacji OZE na obiektach wodno-kanalizacyjnych oraz użyteczności publicznej na terenie gminy Czernichów. "/>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x v="3"/>
    <s v="FEM 2021-2027, CS 2(ii)"/>
    <n v="3257011"/>
    <n v="738986.93107047235"/>
  </r>
  <r>
    <n v="22"/>
    <s v="Budowa instalacji odnawialnych źródeł energii"/>
    <s v="Gmina Kocmyrzów-Luborzyca"/>
    <s v="Montaż instalacji OZE na obiektach użyteczności publicznej w Gminie Kocmyrzów - Luborzyca. Inwestycje planowane są dla budynków: urzędu gminy (UG), centrum kultury i promocji (CKiP), zakładu gospodarki komunalnej (ZGK)."/>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x v="3"/>
    <s v="FEM 2021-2027, CS 2(ii)"/>
    <n v="750000"/>
    <n v="170168.35322412307"/>
  </r>
  <r>
    <n v="23"/>
    <s v="Rozwój energii odnawialnej na terenie Gminy Liszki"/>
    <s v="Gmina Liszki"/>
    <s v="Magazyn energii uzupełniający do projektu realizowane w ramach Działania 2.22 - przedsięwzięcie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x v="2"/>
    <s v="FEM 2021-2027, CS 2(ii)"/>
    <n v="740000"/>
    <n v="167899.44184780141"/>
  </r>
  <r>
    <n v="24"/>
    <s v="Budowa elektrowni fotowoltaicznej w Piekarach, Gmina Liszki"/>
    <s v="Gmina Liszki"/>
    <s v="Budowa instalacji fotowoltaicznej (wraz z magazynem energii) na potrzeby budynków: oczyszczalni ścieków w Piekarach oraz PSZOK."/>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x v="3"/>
    <s v="FEM 2021-2027, CS 2(ii)"/>
    <n v="7465000"/>
    <n v="1693742.3424241049"/>
  </r>
  <r>
    <n v="25"/>
    <s v="Rozwój energii odnawialnej poprzez instalację magazynów energii na terenie gminy Mogilany"/>
    <s v="Gmina Mogilany"/>
    <s v="Przedsięwzięcie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x v="2"/>
    <s v="FEM 2021-2027, CS 2(ii)"/>
    <n v="1326635"/>
    <n v="301001.72437264601"/>
  </r>
  <r>
    <n v="26"/>
    <s v="Rozwój energii odnawialnej na terenie gminy Mogilany - Instalacje OZE wraz z magazynami energii w budynkach użyteczności publicznej"/>
    <s v="Gmina Mogilany"/>
    <s v="Montaż instalacji OZE na budynkach użyteczności publicznej w gminie Mogilany."/>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x v="3"/>
    <s v="FEM 2021-2027, CS 2(ii)"/>
    <n v="4656541"/>
    <n v="1056527.884920815"/>
  </r>
  <r>
    <n v="27"/>
    <s v="Rozwój energii odnawialnej na terenie gminy Mogilany - Instalacje OZE w budynkach użyteczności publicznej – Szkoła Podstawowa w Libertowie"/>
    <s v="Gmina Mogilany"/>
    <s v="Montaż instalacji OZE na budynku użyteczności publicznej w gminie Mogilany."/>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
    <x v="3"/>
    <s v="FEM 2021-2027, CS 2(ii)"/>
    <n v="650000"/>
    <n v="147479.23946090665"/>
  </r>
  <r>
    <n v="28"/>
    <s v="Budowa OZE na zespołach szkolnych w Gminie Niepołomice"/>
    <s v="Gmina Niepołomice"/>
    <s v="Projekt obejmuje realizację pomp ciepła (gruntowych i powietrznych) oraz/lub farm fotowoltaicznych na terenie zespołów szkolnych na terenie Gminy Niepołomice."/>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x v="3"/>
    <s v="FEM 2021-2027, CS 2(ii)"/>
    <n v="7240973"/>
    <n v="1642912.6015337841"/>
  </r>
  <r>
    <n v="29"/>
    <s v="Montaż magazynów energii na terenie gminy Skawina"/>
    <s v="Gmina Skawina"/>
    <s v="Projekt obejmuje przedsięwzięcia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x v="2"/>
    <s v="FEM 2021-2027, CS 2(ii)"/>
    <n v="1600000"/>
    <n v="363025.82021146256"/>
  </r>
  <r>
    <n v="30"/>
    <s v="Budowa magazynu energii"/>
    <s v="Krakowski Holding Komunalny Spółka Akcyjna w Krakowie"/>
    <s v="Skalowalny magazyn energii na terenie Zakładu Termicznego Przekształcania Odpadów."/>
    <s v="Projekt realizuje typ operacji A w ramach Działania 2.21 FEM tj. magazyny energii. Projekt spełnia wszystkie warunki wskazane w programie i linii demarkacyjnej w obszarze dopuszczalnych mocy wytwórczych oraz nie zawiera elementów wyłączonych ze wsparcia w ramach programu."/>
    <x v="2"/>
    <s v="FEM 2021-2027, CS 2(ii)"/>
    <n v="400000"/>
    <n v="90756.45505286564"/>
  </r>
  <r>
    <n v="31"/>
    <s v="Montaż instalacji OZE wraz z magazynami energii w budynkach publicznych na terenie gminy Świątniki Górne"/>
    <s v="Gmina Świątniki Górne"/>
    <s v="Projekt obejmuje montaż instalacji OZE wraz z magazynami energii w budynkach publicznych na terenie gminy Świątniki Górne, wraz z niezbędnymi działaniami przygotowawczymi i powykonawczymi (ekspertyzy, audyty)."/>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x v="3"/>
    <s v="FEM 2021-2027, CS 2(ii)"/>
    <n v="3000000"/>
    <n v="680673.41289649229"/>
  </r>
  <r>
    <n v="32"/>
    <s v="Montaż magazynów energii na terenie gminy Wielka Wieś"/>
    <s v="Gmina Wielka Wieś"/>
    <s v="Projekt obejmuje budowę magazynów energii w budynkach na terenie gminy Wielka Wieś - przedsięwzięcia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x v="2"/>
    <s v="FEM 2021-2027, CS 2(ii)"/>
    <n v="2183000"/>
    <n v="495303.35345101421"/>
  </r>
  <r>
    <n v="33"/>
    <s v="Budowa magazynów energii na terenie Gminy Wieliczka"/>
    <s v="Gmina Wieliczka"/>
    <s v="Budowa magazynów energii na terenie gminy Wieliczka -  przedsięwzięcie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x v="2"/>
    <s v="FEM 2021-2027, CS 2(ii)"/>
    <n v="2550000"/>
    <n v="578572.40096201841"/>
  </r>
  <r>
    <n v="34"/>
    <s v="Program rozwoju odnawialnych źródeł energii w Gminie Zabierzów (PUK)"/>
    <s v="Gmina Zabierzów"/>
    <s v="Projekt obejmuje dostawę, montaż i uruchomienie instalacji OZE wraz z magazynami energii na terenach obiektów będących własnością Przedsiębiorstwa Usług Komunalnych Zabierzów Sp. z o. o. , wraz z niezbędnymi działaniami przygotowawczymi i powykonawczymi (ekspertyzy, audyty)."/>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x v="3"/>
    <s v="FEM 2021-2027, CS 2(ii)"/>
    <n v="1200000"/>
    <n v="272269.36515859689"/>
  </r>
  <r>
    <n v="35"/>
    <s v="Program rozwoju odnawialnych źródeł energii w Gminie Zabierzów (UGZ)"/>
    <s v="Gmina Zabierzów"/>
    <s v="Projekt obejmuje dostawę, montaż i uruchomienie instalacji OZE wraz z magazynami energii na terenach obiektów będących własnością gminy Zabierzów, wraz z niezbędnymi działaniami przygotowawczymi i powykonawczymi (ekspertyzy, audyty)."/>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x v="3"/>
    <s v="FEM 2021-2027, CS 2(ii)"/>
    <n v="4684500"/>
    <n v="1062871.5342378726"/>
  </r>
  <r>
    <n v="36"/>
    <s v="Magazynowanie energii odnawialnej na terenie gminy Zielonki"/>
    <s v="Gmina Zielonki"/>
    <s v="Budowa magazynów energii na nieruchomościach komunalnych oraz nieruchomościach prywatnych na terenie  gminy Zielonki - przedsięwzięcie z zakresu magazynowania energii z OZE wraz z niezbędnymi działaniami przygotowawczymi i powykonawczymi (ekspertyzy, audyty)."/>
    <s v="Projekt realizuje typ operacji A w ramach Działania 2.21 FEM tj. magazyny energii. Projekt spełnia wszystkie warunki wskazane w programie i linii demarkacyjnej w obszarze dopuszczalnych mocy wytwórczych oraz nie zawiera elementów wyłączonych ze wsparcia w ramach programu."/>
    <x v="2"/>
    <s v="FEM 2021-2027, CS 2(ii)"/>
    <n v="2000000"/>
    <n v="453782.27526432817"/>
  </r>
  <r>
    <n v="37"/>
    <s v="Rozwój energii odnawialnej na terenie gminy Zielonki"/>
    <s v="Gmina Zielonki"/>
    <s v="Budowa instalacji odnawialnych źródeł energii na budynkach publicznych na terenie gminy Zielonki."/>
    <s v="Projekt realizuje typ operacji C w ramach Działania 2.22 FEM tj. projekty kompleksowe wykorzystujące OZE do wytwarzania energii cieplnej i elektrycznej. Projekt spełnia wszystkie warunki wskazane w programie i linii demarkacyjnej w obszarze dopuszczalnych mocy wytwórczych oraz nie zawiera elementów wyłączonych ze wsparcia w ramach programu._x000a_"/>
    <x v="3"/>
    <s v="FEM 2021-2027, CS 2(ii)"/>
    <n v="8000000"/>
    <n v="1815129.1010573127"/>
  </r>
  <r>
    <n v="38"/>
    <s v="Rozwój różnych form małej_x000a_retencji w gminie Biskupice"/>
    <s v="Gmina Biskupice"/>
    <s v="Rozwój różnych form małej retencji na terenie gminy Biskupice - projekt kierowany do mieszkańców wg uzgodnionego standardu metropolitalnego."/>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4"/>
    <s v="FEM 2021-2027, CS 2(iv)"/>
    <n v="1808977"/>
    <n v="410440.8494804193"/>
  </r>
  <r>
    <n v="39"/>
    <s v="Budowa zbiornika retencyjnego w miejscowości Czułówek "/>
    <s v="Gmina Czernichów"/>
    <s v="Budowa zbiornika retencyjnego w miejscowości Czułówek magazynującego wody opadowe i roztopowe. "/>
    <s v="Projekt realizuje typ operacji B w ramach Działania 2.23 FEM tj. systemy gospodarowania wodami opadowymi/roztopowymi. Projekt spełnia wszystkie warunki wskazane w programie i linii demarkacyjnej oraz nie zawiera elementów wyłączonych ze wsparcia w ramach "/>
    <x v="4"/>
    <s v="FEM 2021-2027, CS 2(iv)"/>
    <n v="1000816"/>
    <n v="227076.28080047193"/>
  </r>
  <r>
    <n v="40"/>
    <s v="Rozwój form małej retencji - budowa zbiorników retencyjnych w gminie Kocmyrzów-Luborzyca."/>
    <s v="Gmina Kocmyrzów-Luborzyca"/>
    <s v="Zwiększenie retencyjności zlewni, w tym: rozwój różnych form małej retencji poprzez budowę zbiorników retencyjnych w miejscowościach na terenie gminy Kocmyrzów-Luborzyca. "/>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x v="4"/>
    <s v="FEM 2021-2027, CS 2(iv)"/>
    <n v="7200000"/>
    <n v="1633616.1909515813"/>
  </r>
  <r>
    <n v="41"/>
    <s v="Budowa lub przebudowa instalacji zagospodarowujących wody opadowe i roztopowe."/>
    <s v="Gmina Kocmyrzów-Luborzyca"/>
    <s v="Budowa lub przebudowa instalacji zagospodarowujących wody opadowe i roztopowe - projekt kierowany do mieszkańców wg uzgodnionego standardu metropolitalnego."/>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4"/>
    <s v="FEM 2021-2027, CS 2(iv)"/>
    <n v="7824565.9000000004"/>
    <n v="1775324.6585288378"/>
  </r>
  <r>
    <n v="42"/>
    <s v="Rozwój różnych form małej_x000a_retencji  w gminie Liszki"/>
    <s v="Gmina Liszki"/>
    <s v="Budowa lub przebudowa instalacji zagospodarowujących wody opadowe i roztopowe - projekt kierowany do mieszkańców wg uzgodnionego standardu metropolitalnego."/>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4"/>
    <s v="FEM 2021-2027, CS 2(iv)"/>
    <n v="1013391"/>
    <n v="229929.43685619641"/>
  </r>
  <r>
    <n v="43"/>
    <s v="Budowa zbiorników retencyjnych w Kończycach"/>
    <s v="Gmina Michałowice"/>
    <s v="Budowa zbiorników retencyjnych, które posłużą do magazynowia wód opadowych w trakcie deszczów nawalnych, wraz z niezbędnymi do ich działania instalacjami."/>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4"/>
    <s v="FEM 2021-2027, CS 2(iv)"/>
    <n v="2673463"/>
    <n v="606585.06148749834"/>
  </r>
  <r>
    <n v="44"/>
    <s v="Mikroretencja w gminie Michałowice"/>
    <s v="Gmina Michałowice"/>
    <s v="Projekt parasolowy dla mieszkańców z zakresu mikroretencji -  projekt kierowany do mieszkańców wg uzgodnionego standardu metropolitalnego."/>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4"/>
    <s v="FEM 2021-2027, CS 2(iv)"/>
    <n v="2000000"/>
    <n v="453782.27526432817"/>
  </r>
  <r>
    <n v="45"/>
    <s v="Mikroretencja w gminie Mogilany"/>
    <s v="Gmina Mogilany"/>
    <s v="Projekt parasolowy dla mieszkańców z zakresu mikroretencji -  projekt kierowany do mieszkańców wg uzgodnionego standardu metropolitalnego."/>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4"/>
    <s v="FEM 2021-2027, CS 2(iv)"/>
    <n v="1532112"/>
    <n v="347622.6346598902"/>
  </r>
  <r>
    <n v="46"/>
    <s v="Rozwój błękitno-zielonej infrastruktury na Błoniach w Niepołomicach"/>
    <s v="Gmina Niepołomice"/>
    <s v="Projekt zakłada budowę systemów gospodarowania wodami opadowymi/roztopowymi na terenie Błoń Niepołomickich (w tym np. zbiorników retencyjnych w postaci obsadzonych oczyszczającą zielenią ogrodów deszczowych czy nasadzeń)."/>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4"/>
    <s v="FEM 2021-2027, CS 2(iv)"/>
    <n v="4022763"/>
    <n v="912729.27349457727"/>
  </r>
  <r>
    <n v="47"/>
    <s v="Utworzenie narzędzi do retencji wód opadowych na terenie gminy Skawina"/>
    <s v="Gmina Skawina"/>
    <s v="Budowa lub przebudowa instalacji zagospodarowujących wody opadowe i roztopowe."/>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4"/>
    <s v="FEM 2021-2027, CS 2(iv)"/>
    <n v="3064782"/>
    <n v="695371.87457457907"/>
  </r>
  <r>
    <n v="48"/>
    <s v="Rozwój retencji w gminie Świątniki Górne"/>
    <s v="Gmina Świątniki Górne"/>
    <s v="Budowa zbiornika retencyjnego, który posłuży do magazynowia wód opadowych w trakcie deszczów nawalnych, wraz z niezbędnymi do jego działania instalacjami."/>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x v="4"/>
    <s v="FEM 2021-2027, CS 2(iv)"/>
    <n v="10087591"/>
    <n v="2288784.9979579798"/>
  </r>
  <r>
    <n v="49"/>
    <s v="Mała retencja na terenie gminy Wieliczka"/>
    <s v="Gmina Wieliczka"/>
    <s v="Dofinansowanie zakupu zbiornika na wody opadowo-roztopowe dla mieszkańców oraz właścicieli budynków użyteczności publicznej, zlokalizowanych na terenie gminy Wieliczka."/>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4"/>
    <s v="FEM 2021-2027, CS 2(iv)"/>
    <n v="1700000"/>
    <n v="385714.93397467898"/>
  </r>
  <r>
    <n v="50"/>
    <s v="Budowa i rozbudowa urządzeń wodnych małej retencji w gminie Wielka Wieś"/>
    <s v="Gmina Wielka Wieś"/>
    <s v="Rozwój małej retencji, w tym urządzeń wodnych i infrastruktury towarzyszącej służących zmniejszeniu skutków powodzi lub suszy. W ramach zadania wykonane zostaną urządzenia lub budowle piętrzące, przeciwpowodziowe i regulacyjne, a także kanały i rowy, obiekty służące do ujmowania wód powierzchniowych oraz wód podziemnych."/>
    <s v="Projekt realizuje typ operacji A w ramach Działania 2.23 FEM tj. zwiększenie retencyjności zlewni, w tym: rozwój różnych form małej retencji. Projekt spełnia wszystkie warunki wskazane w programie i linii demarkacyjnej oraz nie zawiera elementów wyłączonych ze wsparcia w ramach programu. "/>
    <x v="4"/>
    <s v="FEM 2021-2027, CS 2(iv)"/>
    <n v="7129871"/>
    <n v="1617704.5423605754"/>
  </r>
  <r>
    <n v="51"/>
    <s v="Rozwój instalacji pozwalających na zagospodarowanie wód opadowych i roztopowych (przydomowe zbiorniki wodne, mała retencja, wykorzystanie przydomowych szamb do magazynowania deszczówki) "/>
    <s v="Gmina Zabierzów"/>
    <s v="Budowa lub przebudowa instalacji zagospodarowujących wody opadowe i roztopowe; zakup zbiorników naziemnych."/>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4"/>
    <s v="FEM 2021-2027, CS 2(iv)"/>
    <n v="1700000"/>
    <n v="385714.93397467898"/>
  </r>
  <r>
    <n v="52"/>
    <s v="Rozwój różnych form małej retencji w gminie Zielonki"/>
    <s v="Gmina Zielonki"/>
    <s v="Budowa lub przebudowa instalacji zagospodarowujących wody opadowe i roztopowe."/>
    <s v="Projekt realizuje typ operacji B w ramach Działania 2.23 FEM tj. systemy gospodarowania wodami opadowymi/roztopowymi. Projekt spełnia wszystkie warunki wskazane w programie i linii demarkacyjnej oraz nie zawiera elementów wyłączonych ze wsparcia w ramach programu. Projekt ma charakter warunkowy - może otrzymać wsparcie pod warunkiem akceptacji jego formuły - projektu grantowego - przez Komisję Europejską. W przypadku braku zgody na realizację projektów w formie grantowej, zostanie on zrealizowany w trybie dopuszczonym w programie."/>
    <x v="4"/>
    <s v="FEM 2021-2027, CS 2(iv)"/>
    <n v="3626973"/>
    <n v="822928.03013114305"/>
  </r>
  <r>
    <n v="53"/>
    <s v="Poprawa systemu zaopatrzenia w wodę poprzez modernizację sieci wodociągowej na terenie Gminy Biskupice"/>
    <s v="Gmina Biskupice"/>
    <s v="Modernizacja sieci wodociągowej na terenie gminy Biskupice. Liczba ludności gminy nie przekracza 15 tys. mieszkańców. Modernizacja sieci wodociągowej poprzez budowę stacji uzdatniania wody, zbiorników wyrównawczych oraz niezbędnej infrastruktury technicznej. "/>
    <s v="Projekt realizuje typ operacji B w ramach Działania 2.24 FEM tj. zwiększenie efektywności systemów zaopatrzenia w wodę i optymalizacja zużycia wody. Projekt spełnia wszystkie warunki wskazane w programie i linii demarkacyjnej oraz nie zawiera elementów wyłączonych ze wsparcia w ramach programu. Projekt dotyczy gminy, której liczba mieszkańców nie przekracza 15 tys. "/>
    <x v="5"/>
    <s v="FEM 2021-2027, CS 2(v)"/>
    <n v="9758000"/>
    <n v="2214003.7210146571"/>
  </r>
  <r>
    <n v="54"/>
    <s v="Ochrona zasobów naturalnych (zlewni) rzeki Wisły poprzez rozbudowę sieci wodno-kanalizacyjnej na terenie Gminy Czernichów"/>
    <s v="Gmina Czernichów"/>
    <s v="Budowa kanalizacji sanitarnej w miejscowości Wołowice, gm. Czernichów. Aglomeracja 2-10 tys. RLM. Potrzeby na terenie gminy w aglomeracji 10-15 tys. RLM są zaspokojone."/>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x v="5"/>
    <s v="FEM 2021-2027, CS 2(v)"/>
    <n v="12914236.869999999"/>
    <n v="2930125.8950855378"/>
  </r>
  <r>
    <n v="55"/>
    <s v="Budowa zbiorczej kanalizacji sanitarnej w Aglomeracji Igołomia (PLMP518)"/>
    <s v="Gmina Igołomia-Wawrzeńczyce"/>
    <s v="Budowa kanalizacji sanitarnej na terenie gminy Igołomia-Wawrzeńczyce. Aglomeracja 2-10 tys. RLM. Potrzeby na terenie gminy w aglomeracji 10-15 tys. RLM są zaspokojone. "/>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x v="5"/>
    <s v="FEM 2021-2027, CS 2(v)"/>
    <n v="13940000"/>
    <n v="3162862.4585923674"/>
  </r>
  <r>
    <n v="56"/>
    <s v="Budowa kanalizacji sanitarnej w miejscowości Konary - etap 1"/>
    <s v="Gmina Mogilany"/>
    <s v="Budowa kanalizacji sanitarnej na terenie gminy Mogilany w miejscowości Konary. Aglomeracja 2-10 tys. RLM. "/>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x v="5"/>
    <s v="FEM 2021-2027, CS 2(v)"/>
    <n v="4000000"/>
    <n v="907564.55052865634"/>
  </r>
  <r>
    <n v="57"/>
    <s v="Budowa kanalizacji sanitarnej w miejscowości Konary – etap 2"/>
    <s v="Gmina Mogilany"/>
    <s v="Budowa kanalizacji sanitarnej na terenie gminy Mogilany w miejscowości Konary. Aglomeracja 2-10 tys. RLM. "/>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x v="5"/>
    <s v="FEM 2021-2027, CS 2(v)"/>
    <n v="3148010.35"/>
    <n v="714255.64958932705"/>
  </r>
  <r>
    <n v="58"/>
    <s v="Budowa kanalizacji sanitarnej dla miejscowości Gaj, gmina Mogilany – etap III"/>
    <s v="Gmina Mogilany"/>
    <s v="Budowa kanalizacji sanitarnej, przepompowni oraz przebudowa wodociągu wraz z odtworzeniem nawierzchni. Aglomeracja 2-10 tys. RLM."/>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
    <x v="5"/>
    <s v="FEM 2021-2027, CS 2(v)"/>
    <n v="3778671.65"/>
    <n v="857347.10940690653"/>
  </r>
  <r>
    <n v="59"/>
    <s v="Budowa kanalizacji sanitarnej dla miejscowości Gaj, gmina Mogilany – etap IV"/>
    <s v="Gmina Mogilany"/>
    <s v="Budowa kanalizacji sanitarnej, przepompowni oraz przebudowa wodociągu wraz z odtworzeniem nawierzchni. Aglomeracja 2-10 tys. RLM."/>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x v="5"/>
    <s v="FEM 2021-2027, CS 2(v)"/>
    <n v="700000"/>
    <n v="158823.79634251486"/>
  </r>
  <r>
    <n v="60"/>
    <s v="Rozwój infrastruktury wodno-kanalizacyjnej na terenie Gminy Wielka Wieś – etap I"/>
    <s v="Gmina Wielka Wieś"/>
    <s v="Rozwój sieci kanalizacyjnej - aglomeracja 2-10 tys. RLM. Potrzeby na terenie gminy w aglomeracji 10-15 tys. RLM są zaspokojone. Rozwój sieci wodociągowej będzie realizowany jako element niedominujący."/>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x v="5"/>
    <s v="FEM 2021-2027, CS 2(v)"/>
    <m/>
    <n v="613000"/>
  </r>
  <r>
    <n v="61"/>
    <s v="Rozwój infrastruktury wodno-kanalizacyjnej na terenie Gminy Wielka Wieś – etap II"/>
    <s v="Gmina Wielka Wieś"/>
    <s v="Rozwój sieci kanalizacyjnej - aglomeracja 2-10 tys. RLM. Potrzeby na terenie gminy w aglomeracji 10-15 tys. RLM są zaspokojone. Rozwój sieci wodociągowej będzie realizowany jako element niedominujący."/>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x v="5"/>
    <s v="FEM 2021-2027, CS 2(v)"/>
    <m/>
    <n v="335858.74"/>
  </r>
  <r>
    <n v="62"/>
    <s v="Modernizacja gospodarki wodno-ściekowej wraz z infrastrukturą towarzyszącą w aglomeracji Zabierzów-Balice"/>
    <s v="Gmina Zabierzów"/>
    <s v="Projekt obejmuje wykonanie robót budowlanych, montażowych i dostaw związanych z budową/przebudową sieci wodociągowej i kanalizacji sanitarnej wraz z obiektami towarzyszącymi. Aglomeracja 2-10 tys. RLM. Potrzeby na terenie gminy w aglomeracji 10-15 tys. RLM są zaspokojone."/>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x v="5"/>
    <s v="FEM 2021-2027, CS 2(v)"/>
    <n v="7197396.25"/>
    <n v="1633025.4231519718"/>
  </r>
  <r>
    <n v="63"/>
    <s v="Modernizacja gospodarki wodno-ściekowej wraz z infrastrukturą towarzyszącą w aglomeracji Zabierzów-Niegoszowice"/>
    <s v="Gmina Zabierzów"/>
    <s v="Projekt obejmuje wykonanie robót budowlanych, montażowych i dostaw związanych z budową/przebudową sieci wodociągowej i kanalizacji sanitarnej wraz z obiektami towarzyszącymi. Aglomeracja 2-10 tys. RLM. Potrzeby na terenie gminy w aglomeracji 10-15 tys. RLM są zaspokojone."/>
    <s v="Projekt realizuje typ operacji A w ramach Działania 2.24 FEM tj. rozwój infrastruktury wodno-kanalizacyjnej oraz oczyszczania ścieków komunalnych, w tym budowa lub przebudowa oczyszczalni ścieków oraz rozwój systemów wodociągowych. Projekt spełnia wszystkie warunki wskazane w programie i linii demarkacyjnej oraz nie zawiera elementów wyłączonych ze wsparcia w ramach programu. _x000a_Projekt dotyczy aglomeracji pomiędzy 2-10 tys. RLM. Projekt ma charakter warunkowy - może otrzymać wsparcie pod warunkiem, że potrzeby aglomeracji 10-15 tys. RLM z terenu regionu zostały zaspokojone. Na obszarze gminy potrzeby na terenie aglomeracji w przedziale pomiędzy 10-15 tys. RLM zostały zaspokojone - gospodarka ściekowa została uregulowana zgodnie z regulacjami krajowymi i unijnymi."/>
    <x v="5"/>
    <s v="FEM 2021-2027, CS 2(v)"/>
    <n v="2304456.25"/>
    <n v="522860.70018605073"/>
  </r>
  <r>
    <n v="64"/>
    <s v="Uporządkowanie  gospodarki o obiegu zamkniętym poprzez budowę Punktu Selektywnego Zbierania Odpadów Komunalnych na terenie gminy Czernichów"/>
    <s v="Gmina Czernichów"/>
    <s v="Zaprojektowanie i budowa Punktu Selektywnego Zbierania Odpadów Komunalnych na terenie Gminy Czernichów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x v="6"/>
    <s v="FEM 2021-2027, CS 2(vi)"/>
    <n v="1700000"/>
    <n v="385714.93397467898"/>
  </r>
  <r>
    <n v="65"/>
    <s v="Budowa punktu selektywnej zbiórki odpadów komunalnych w gminie Igołomia-Wawrzeńczyce"/>
    <s v="Gmina Igołomia-Wawrzeńczyce"/>
    <s v="Zaprojektowanie i budowa Punktu Selektywnego Zbierania Odpadów Komunalnych na terenie Gminy Igołomia-Wawrzeńczyce,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x v="6"/>
    <s v="FEM 2021-2027, CS 2(vi)"/>
    <n v="1700000"/>
    <n v="385714.93397467898"/>
  </r>
  <r>
    <n v="66"/>
    <s v="Budowa punktu selektywnej zbiórki odpadów komunalnych w miejscowości Piekary (gmina Liszki)"/>
    <s v="Gmina Liszki"/>
    <s v="Zaprojektowanie i budowa Punktu Selektywnego Zbierania Odpadów Komunalnych na terenie Gminy Liszki,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x v="6"/>
    <s v="FEM 2021-2027, CS 2(vi)"/>
    <n v="1700000"/>
    <n v="385714.93397467898"/>
  </r>
  <r>
    <n v="67"/>
    <s v="Budowa PSZOK II w Gminie  Wieliczka"/>
    <s v="Gmina Wieliczka"/>
    <s v="Zaprojektowanie i budowa Punktu Selektywnego Zbierania Odpadów Komunalnych na terenie Gminy Wieliczka,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x v="6"/>
    <s v="FEM 2021-2027, CS 2(vi)"/>
    <n v="1700000"/>
    <n v="385714.93397467898"/>
  </r>
  <r>
    <n v="68"/>
    <s v="Budowa punktu selektywnej zbiórki odpadów komunalnych w Wielkiej Wsi"/>
    <s v="Gmina Wielka Wieś"/>
    <s v="Zaprojektowanie i budowa Punktu Selektywnego Zbierania Odpadów Komunalnych na terenie Gminy Wielka Wieś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x v="6"/>
    <s v="FEM 2021-2027, CS 2(vi)"/>
    <n v="1700000"/>
    <n v="385714.93397467898"/>
  </r>
  <r>
    <n v="69"/>
    <s v="Budowa PSZOK w Gminie Zabierzów"/>
    <s v="Gmina Zabierzów"/>
    <s v="Zaprojektowanie i budowa Punktu Selektywnego Zbierania Odpadów Komunalnych na terenie Gminy Zabierzów wraz z niezbędnym wyposażeniem (obsługa do 20 tys. mieszkańców)."/>
    <s v="Projekt realizuje typ operacji A. w ramach Działania 2.25 FEM tj. budowa, rozbudowa, przebudowa punktów selektywnego zbierania odpadów komunalnych. Projekt spełnia wszystkie warunki wskazane w programie i linii demarkacyjnej oraz nie zawiera elementów wyłączonych ze wsparcia w ramach programu."/>
    <x v="6"/>
    <s v="FEM 2021-2027, CS 2(vi)"/>
    <n v="1700000"/>
    <n v="385714.93397467898"/>
  </r>
  <r>
    <n v="70"/>
    <s v="Rozbudowa parkingów „parkuj i jedź” przy stacjach kolejowych w Baranówce i Zastowie"/>
    <s v="Gmina Kocmyrzów-Luborzyca"/>
    <s v="Rozbudowa parkingu &quot;parkuj i jedź&quot; przy stacji kolejowej w Baranówce. Rozbudowa parkingu &quot;parkuj i jedź&quot; przy stacji kolejowej w Zastowie. _x000a_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4389208"/>
    <n v="995872.39642419573"/>
  </r>
  <r>
    <n v="71"/>
    <s v="Budowa przystanku kolejowego SKA „Kraków Prądnik Czerwony” wraz z budową parkingu typu Park &amp; Ride"/>
    <s v="Gmina Miejska Kraków"/>
    <s v="Budowa przystanku kolejowego oraz parkingu P&amp;R (poza centrum miasta)._x000a_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95331583.5"/>
    <n v="21629891.432590645"/>
  </r>
  <r>
    <n v="72"/>
    <s v="Budowa zintegrowanego węzła przesiadkowego wraz z parkingiem P&amp;R Bronowice oraz terminalem autobusowym"/>
    <s v="Gmina Miejska Kraków"/>
    <s v="Budowa węzła przesiadkowego, terminalu autobusowego oraz parkingu P&amp;R (poza centrum miasta)._x000a_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53550000"/>
    <n v="12150020.420202387"/>
  </r>
  <r>
    <n v="73"/>
    <s v="Budowa Parkingu P&amp;R w Raciborowicach"/>
    <s v="Gmina Michałowice"/>
    <s v="Budowa parkingu P&amp;R w Raciborowicach - nawierzchnia, bike and ride, przystanki autobusowe, dojście chodnikiem.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3400000"/>
    <n v="771429.86794935795"/>
  </r>
  <r>
    <n v="74"/>
    <s v="Budowa Parkingu P&amp;R w Więcławicach"/>
    <s v="Gmina Michałowice"/>
    <s v="Budowa Parkingu P&amp;R w Więcławicach - nawierzchnia, przystanki autobusowe, bike nad ride, dojścia dla pieszych, przejścia dla pieszych, ciąg pieszo-rowerowy.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2975000"/>
    <n v="675001.13445568818"/>
  </r>
  <r>
    <n v="75"/>
    <s v="Rozbudowa Parkingu P&amp;R w Michałowicach"/>
    <s v="Gmina Michałowice"/>
    <s v="Rozbudowa Parkingu P&amp;R w Michałowicach o dodatkowe miejsca parkingowe (rozwój pozamiejskich miejsc parkingowych).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2550000"/>
    <n v="578572.40096201841"/>
  </r>
  <r>
    <n v="76"/>
    <s v="Rozwój zrównoważonej mobilności na terenie Miasta Niepołomice – węzły przesiadkowe oraz bezpieczna ostatnia mila w dostępie do usług publicznych i węzłów"/>
    <s v="Gmina Niepołomice"/>
    <s v="Projekt zakłada budowę oraz przebudowę infrastruktury zachęcającej do podróży transportem zbiorowym oraz za pomocą form mobilności aktywnej w ważnych, węzłowych punktach Niepołomic. Inwestycja obejmuje m.in. _x000a_- przebudowę przystanku/węzła przesiadkowego Niepołomice Rynek wraz z uzupełniającymi elementami niezbędnymi dla jego pełnej funkcjonalności, służącymi bezpośrednio podróżnym korzystającym z transportu zbiorowego oraz budowę węzła przesiadkowego przy ul. Kusocińskiego w Niepołomicach powiązanego z transportem zbiorowym wraz z drogą dojazdową (oraz drogą rowerową na części DK nr 75) stanowiącą bezpośrednie połączenie infrastruktury węzła/P+R z drogami miejskimi,_x000a_- realizację infrastruktury zrównoważonej mobilności miejskiej w postaci przebudowy pod kątem ruchu pieszo-rowerowego Rynku, ul. Kusocińskiego, ul. Kopernika (wraz z realizacją połączenia jej kładką z Błoniami) i ul. Szkolnej w Niepołomicach, stanowiącej spójną sieć pieszo-rowerową oraz będącej łącznikiem z istotnymi generatorami ruchu oraz węzłami przesiadkowymi na terenie Niepołomic.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12068288"/>
    <n v="2738187.5935925944"/>
  </r>
  <r>
    <n v="77"/>
    <s v="Modernizacja przystanków autobusowych zgodnie ze standardami SMK"/>
    <s v="Gmina Skawina"/>
    <s v="Projekt obejmuje m.in. modernizację przystanków autobusowych na terenie Gminy, wykonanie bezpiecznych dojść do przystanków (np. CPR/chodnik/utwardzone pobocze), wykonanie bezpiecznych przejść dla pieszych, wykonanie oświetlenia. Projekt zachowa zgodność z Planem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1500000"/>
    <n v="340336.70644824614"/>
  </r>
  <r>
    <n v="78"/>
    <s v="Zakup nowego taboru autobusowego zeroemisyjnego wraz z niezbędną infrastrukturą oraz systemem elektrycznej informacji pasażerskiej na przystankach w Gminie Wieliczka"/>
    <s v="Gmina Wieliczka"/>
    <s v="Projekt obejmuje autobusów zeroemisyjnych wraz z infrastrukturą towarzyszącą w postaci stacjonarnej stacji ładowania pojazdów elektrycznych typu pantograf wraz z ładowarkami stacjonarnymi oraz zakup elektronicznych tablic informacji pasażerskiej zamontowanych w mieście i gminie Wieliczka.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18232512"/>
    <n v="4136795.3895720835"/>
  </r>
  <r>
    <n v="79"/>
    <s v="Budowa P&amp;R w Rudawie w gminie Zabierzów"/>
    <s v="Gmina Zabierzów"/>
    <s v="Budowa miejsc postojowych w ramach parkingu P+R oraz infrastruktury towarzyszącej.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2500000"/>
    <n v="567227.8440804102"/>
  </r>
  <r>
    <n v="80"/>
    <s v="Budowa P&amp;R II w Zabierzowie w gminie Zabierzów "/>
    <s v="Gmina Zabierzów"/>
    <s v="Budowa miejsc postojowych w ramach parkingu P+R oraz infrastruktury towarzyszącej.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1355893"/>
    <n v="307640.10527748783"/>
  </r>
  <r>
    <n v="81"/>
    <s v="Budowa drogi dla rowerów wzdłuż południowej strony Al. Pokoju"/>
    <s v="Gmina Miejska Kraków"/>
    <s v="Budowa drogi dla rowerów wzdłuż południowej strony Al. Pokoju - całość prac. Zgodnie ze &quot;Studium podstawowych tras rowerowych Miasta Krakowa&quot; wskazana droga dla rowerów stanowi element trasy rowerowej nr 6. Dodatkowo istnieje możliwość przejazdu infrastrukturą rowerową od Ronda Czyżyńskiego  wzdłuż trasy nr 4 – w tym przypadku w ruchu ogólnym drogami lokalnymi należy pokonać rejon węzła z S7 i do granic miasta można dojechać wzdłuż Igołomskiej.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4604424.5"/>
    <n v="1044703.1129464083"/>
  </r>
  <r>
    <n v="82"/>
    <s v="Budowa drogi dla rowerów na odcinku ul. Walerego Sławka od skrzyżowania z ul. Kamieńskiego do skrzyżowania z ul. Puszkarską"/>
    <s v="Gmina Miejska Kraków"/>
    <s v="Budowa drogi dla rowerów na odcinku ul. Walerego Sławka od skrzyżowania z ul. Kamieńskiego do skrzyżowania z ul. Puszkarską.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3561007"/>
    <n v="807960.92934609973"/>
  </r>
  <r>
    <n v="83"/>
    <s v="Budowa drogi dla rowerów po północnej stronie ul. Brożka"/>
    <s v="Gmina Miejska Kraków"/>
    <s v="Budowa drogi dla rowerów po północnej stronie ul. Brożka.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976505.5"/>
    <n v="221560.44379906522"/>
  </r>
  <r>
    <n v="84"/>
    <s v="Budowa ścieżki rowerowej wzdłuż ul. Nawojki w Krakowie"/>
    <s v="Gmina Miejska Kraków"/>
    <s v="Budowa ścieżki rowerowej wzdłuż ul. Nawojki.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2587323.5"/>
    <n v="587040.77233743249"/>
  </r>
  <r>
    <n v="85"/>
    <s v="Budowa ścieżki rowerowej wzdłuż ul. Jancarza w Krakowie"/>
    <s v="Gmina Miejska Kraków"/>
    <s v="Budowa ścieżki rowerowej wzdłuż ul. Jancarza.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1370506"/>
    <n v="310955.66547170666"/>
  </r>
  <r>
    <n v="86"/>
    <s v="Budowa CPR przy drodze wojewódzkiej nr 774 w miejscowości Cholerzyn, Budzyń i Kryspinów, gm. Liszki"/>
    <s v="Gmina Liszki"/>
    <s v="Budowa ciągu pieszo-rowerowego wzdłuż drogi wojewódzkiej nr 774, od granicy Gminy do Zalewu na Piaskach.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9350000"/>
    <n v="2121432.1368607343"/>
  </r>
  <r>
    <n v="87"/>
    <s v="Budowa ciągu pieszo-rowerowego w Młodziejowicach"/>
    <s v="Gmina Michałowice"/>
    <s v="Projekt stanowi kontynuację budowanej sieci ścieżek rowerowych na terenie Gminy Michałowice zgodnie z istniejącą funkcjonalną siecią ścieżek rowerowych na terenie obszaru funkcjonalnego.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4250000"/>
    <n v="964287.33493669739"/>
  </r>
  <r>
    <n v="88"/>
    <s v="Budowa ciągów pieszo-rowerowych i/lub ścieżek rowerowych prowadzących do przystanków komunikacji zbiorowej"/>
    <s v="Gmina Skawina"/>
    <s v="Projekt zakłada budowę ciągów pieszo- rowerowych i ścieżek rowerowych prowadzących do przystanków komunikacji zbiorowej na terenie gminy Skawina.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16729750"/>
    <n v="3795832.01"/>
  </r>
  <r>
    <n v="89"/>
    <s v="Utworzenie ścieżki rowerowej przy drodze gminnej - ulica Panciawa w m.Rzeszotary"/>
    <s v="Gmina Świątniki Górne"/>
    <s v="Projekt obejmuje budowę ścieżki rowerowej  przy ul. Panciawa w miejscowości Rzeszotary. Projekt będzie wynikał z Planu Zrównoważonej Mobilności Metropolii Krakowskiej."/>
    <s v="Projekt realizuje typ operacji A w ramach Działania 3.1 FEM tj. transport miejski. Projekt spełnia wszystkie warunki wskazane w programie i linii demarkacyjnej oraz nie zawiera elementów wyłączonych ze wsparcia w ramach programu."/>
    <x v="7"/>
    <s v="FEM 2021-2027, CS 2(viii)"/>
    <n v="1125000"/>
    <n v="255252.52983618461"/>
  </r>
  <r>
    <n v="90"/>
    <s v="Zwiększenie miejsc w oddziałach przedszkolnych w Gminie Biskupice"/>
    <s v="Gmina Biskupice"/>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8"/>
    <s v="FEM 2021-2027, CS 4(f)"/>
    <n v="850998"/>
    <n v="193083.90434269636"/>
  </r>
  <r>
    <n v="91"/>
    <s v="Edukacja włączająca oraz likwidacja barier i podniesienie dostępności przedszkoli na terenie Igołomii-Wawrzeńczyce"/>
    <s v="Gmina Igołomia-Wawrzeńczyce"/>
    <s v="Projekt dotyczy realizacji przedsięwzięć w zakresie poprawy dostępności wychowania przedszkolnego dla wszystkich dzieci z uwzględnieniem zróżnicowania ich potrzeb edukacyjnych i rozwojowych. W szczególności działania dotyczyć będą grup, które najbardziej potrzebują wsparcia, tj. dzieci z niepełnosprawnościami lub niedostosowaniem społecznym,  uwzględniać będą właściwe wsparcie w zakresie specjalnych potrzeb psychofizycznych. Wsparcie dla danej placówki, jej kadry lub uczęszczających do niej dzieci będzie realizowane w oparciu o indywidualnie zdiagnozowane potrzeby. Przedsięwzięcia stosować będą zasady projektowania uniwersalnego."/>
    <s v="Projekt realizuje typ operacji D w ramach Działania 6.29 FEM tj. edukacja włączająca w ośrodkach wychowania przedszko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8"/>
    <s v="FEM 2021-2027, CS 4(f)"/>
    <n v="703142"/>
    <n v="159536.68829695511"/>
  </r>
  <r>
    <n v="92"/>
    <s v="Edukacja włączająca w przedszkolach i oddziałach przedszkolnych na terenie Gminy Kocmyrzów - Luborzyca."/>
    <s v="Gmina Kocmyrzów-Luborzyca"/>
    <s v="Projekt dotyczy realizacji przedsięwzięć w zakresie poprawy dostępności wychowania przedszkolnego dla wszystkich dzieci z uwzględnieniem zróżnicowania ich potrzeb edukacyjnych i rozwojowych. W szczególności działania dotyczyć będą grup, które najbardziej potrzebują wsparcia, tj. dzieci z niepełnosprawnościami lub niedostosowaniem społecznym,  uwzględniać będą właściwe wsparcie w zakresie specjalnych potrzeb psychofizycznych. Wsparcie dla danej placówki, jej kadry lub uczęszczających do niej dzieci będzie realizowane w oparciu o indywidualnie zdiagnozowane potrzeby. Przedsięwzięcia stosować będą zasady projektowania uniwersalnego."/>
    <s v="Projekt realizuje typ operacji D w ramach Działania 6.29 FEM tj. edukacja włączająca w ośrodkach wychowania przedszko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8"/>
    <s v="FEM 2021-2027, CS 4(f)"/>
    <n v="1500000"/>
    <n v="340336.70644824614"/>
  </r>
  <r>
    <n v="93"/>
    <s v="Utworzenie miejsc przedszkolnych na terenie Gminy Kocmyrzów - Luborzyca."/>
    <s v="Gmina Kocmyrzów-Luborzyca"/>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8"/>
    <s v="FEM 2021-2027, CS 4(f)"/>
    <n v="2000000"/>
    <n v="453782.27526432817"/>
  </r>
  <r>
    <n v="94"/>
    <s v="&quot;Dwujęzyczny maluch&quot; – realizacja programu w zakresie języka angielskiego."/>
    <s v="Gmina Kocmyrzów-Luborzyca"/>
    <s v="Projekt dotyczy podnoszenia kompetencji językowych wychowanków przedszkoli znajdujących się na terenie gminy. Biorąc pod uwagę, iż kompetencje językowe i wielojęzyczność to kompetencje przyszłości, a ich rozwój u osób ze środowisk defaworyzowanych może zwiększyć włączenie społeczne, projekt obejmuje realizację programów dwujęzyczności w zakresie języka angielskiego. "/>
    <s v="Projekt realizuje typ operacji C w ramach Działania 6.29 FEM tj. dwujęzyczny maluch. Projekt spełnia warunki programu w zakresie wspierania edukacji od poziomu przedszkolnego, w tym realizacji programów dwujęzyczności w zakresie języka angielski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8"/>
    <s v="FEM 2021-2027, CS 4(f)"/>
    <n v="1000000"/>
    <n v="226891.13763216409"/>
  </r>
  <r>
    <n v="95"/>
    <s v="Tworzenie nowych miejsc przedszkolnych w placówkach oświatowych Gminy Liszki wraz z edukacją włączającą i realizacją zadań dodatkowych"/>
    <s v="Gmina Liszki"/>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Projekt dotyczy także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8"/>
    <s v="FEM 2021-2027, CS 4(f)"/>
    <n v="1530000"/>
    <n v="347143.44057721103"/>
  </r>
  <r>
    <n v="96"/>
    <s v="Edukacja włączająca w  oddziałach przedszkolnych"/>
    <s v="Gmina Liszki"/>
    <s v="Projekt dotyczy realizacji przedsięwzięć w zakresie poprawy dostępności wychowania przedszkolnego dla wszystkich dzieci z uwzględnieniem zróżnicowania ich potrzeb edukacyjnych i rozwojowych. W szczególności działania dotyczyć będą grup, które najbardziej potrzebują wsparcia, tj. dzieci z niepełnosprawnościami lub niedostosowaniem społecznym,  uwzględniać będą właściwe wsparcie w zakresie specjalnych potrzeb psychofizycznych. Wsparcie dla danej placówki, jej kadry lub uczęszczających do niej dzieci będzie realizowane w oparciu o indywidualnie zdiagnozowane potrzeby. Przedsięwzięcia stosować będą zasady projektowania uniwersalnego."/>
    <s v="Projekt realizuje typ operacji D w ramach Działania 6.29 FEM tj. edukacja włączająca w ośrodkach wychowania przedszko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8"/>
    <s v="FEM 2021-2027, CS 4(f)"/>
    <n v="2295000"/>
    <n v="520715.16086581658"/>
  </r>
  <r>
    <n v="97"/>
    <s v="Dwujęzyczny Przedszkolak"/>
    <s v="Gmina Michałowice"/>
    <s v="Projekt dotyczy podnoszenia kompetencji językowych wychowanków przedszkoli znajdujących się na terenie gminy. Biorąc pod uwagę, iż kompetencje językowe i wielojęzyczność to kompetencje przyszłości, a ich rozwój u osób ze środowisk defaworyzowanych może zwiększyć włączenie społeczne, projekt obejmuje realizację programów dwujęzyczności w zakresie języka angielskiego. "/>
    <s v="Projekt realizuje typ operacji C w ramach Działania 6.29 FEM tj. dwujęzyczny maluch. Projekt spełnia warunki programu w zakresie wspierania edukacji od poziomu przedszkolnego, w tym realizacji programów dwujęzyczności w zakresie języka angielski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8"/>
    <s v="FEM 2021-2027, CS 4(f)"/>
    <n v="459000"/>
    <n v="104143.03217316332"/>
  </r>
  <r>
    <n v="98"/>
    <s v="Realizacja zajęć dodatkowych w przedszkolu"/>
    <s v="Gmina Michałowice"/>
    <s v="Projekt dotyczy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
    <s v="Projekt realizuje typ operacji A w ramach Działania 6.29 FEM tj. podnoszenie jakości edukacji przedszkolnej.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8"/>
    <s v="FEM 2021-2027, CS 4(f)"/>
    <n v="146880"/>
    <n v="33325.770295412258"/>
  </r>
  <r>
    <n v="99"/>
    <s v="Asystent Dziecka ze Specjalnymi Potrzebami Edukacyjnymi w przedszkolu"/>
    <s v="Gmina Michałowice"/>
    <s v="Projekt dotyczy realizacji przedsięwzięć w zakresie poprawy dostępności wychowania przedszkolnego dla wszystkich dzieci z uwzględnieniem zróżnicowania ich potrzeb edukacyjnych i rozwojowych. W szczególności działania dotyczyć będą grup, które najbardziej potrzebują wsparcia, tj. dzieci z niepełnosprawnościami lub niedostosowaniem społecznym,  uwzględniać będą właściwe wsparcie w zakresie specjalnych potrzeb psychofizycznych. Wsparcie dla danej placówki, jej kadry lub uczęszczających do niej dzieci będzie realizowane w oparciu o indywidualnie zdiagnozowane potrzeby. Przedsięwzięcia stosować będą zasady projektowania uniwersalnego."/>
    <s v="Projekt realizuje typ operacji D w ramach Działania 6.29 FEM tj. edukacja włączająca w ośrodkach wychowania przedszko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8"/>
    <s v="FEM 2021-2027, CS 4(f)"/>
    <n v="918000"/>
    <n v="208286.06434632663"/>
  </r>
  <r>
    <n v="100"/>
    <s v="Podnoszenie jakości edukacji przedszkolnej oraz tworzenie miejsc przedszkolnych na terenie Gminy Mogilany"/>
    <s v="Gmina Mogilany"/>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Projekt dotyczy także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8"/>
    <s v="FEM 2021-2027, CS 4(f)"/>
    <n v="1450440"/>
    <n v="329091.98166719609"/>
  </r>
  <r>
    <n v="101"/>
    <s v="Utworzenie przedszkola w Woli Zabierzowskiej"/>
    <s v="Gmina Niepołomice"/>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8"/>
    <s v="FEM 2021-2027, CS 4(f)"/>
    <n v="1417487"/>
    <n v="321615.2380088034"/>
  </r>
  <r>
    <n v="102"/>
    <s v="Mądry przedszkolak"/>
    <s v="Gmina Niepołomice"/>
    <s v="Projekt dotyczy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
    <s v="Projekt realizuje typ operacji A w ramach Działania 6.29 FEM tj. podnoszenie jakości edukacji przedszkolnej.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8"/>
    <s v="FEM 2021-2027, CS 4(f)"/>
    <n v="1445000"/>
    <n v="327857.69387847709"/>
  </r>
  <r>
    <n v="103"/>
    <s v="Utworzenie nowych miejsc przedszkolnych _x000a_w Gminie Skawina"/>
    <s v="Gmina Skawina"/>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8"/>
    <s v="FEM 2021-2027, CS 4(f)"/>
    <n v="2700000"/>
    <n v="612606.07160684303"/>
  </r>
  <r>
    <n v="104"/>
    <s v="Utworzenie nowych miejsc przedszkolnych w Gminie Wieliczka"/>
    <s v="Gmina Wieliczka"/>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8"/>
    <s v="FEM 2021-2027, CS 4(f)"/>
    <n v="713822"/>
    <n v="161959.88564686663"/>
  </r>
  <r>
    <n v="105"/>
    <s v="Tworzenie miejsc przedszkolnych oraz podnoszenie jakości edukacji przedszkolnej na terenie Gminy Wielka Wieś"/>
    <s v="Gmina Wielka Wieś"/>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Projekt dotyczy także podnoszenia jakości edukacji przedszkolnej w placówkach znajdujących się na terenie gminy. Wsparcie dla danej placówki, jej kadry lub uczniów będzie realizowane w oparciu o indywidualnie zdiagnozowane potrzeby placówki, przede wszystkim w kontekście wyrównywania szans edukacyjnych dzieci w wieku przedszkolnym. Projekt obejmuje realizację przedsięwzięć rozwijających jakość edukacji przedszkolnej (przede wszystkim w odniesieniu do metodyki pracy z dziećmi, rozwoju kompetencji kluczowych, realizacji dodatkowych zajęć, kompetencji kadry w zakresie diagnozy i identyfikacji potencjalnych problemów rozwojowych na wczesnym etapie, pedagogiki małego dziecka). Możliwe będzie także skierowanie wsparcia do rodziców i opiekunów w zakresie pełnienia funkcji rodzicielskich i wspierania rozwoju dzieci jako element uzupełniający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8"/>
    <s v="FEM 2021-2027, CS 4(f)"/>
    <n v="3825000"/>
    <n v="867858.60144302761"/>
  </r>
  <r>
    <n v="106"/>
    <s v="Utworzenie nowych miejsc przedszkolnych "/>
    <s v="Gmina Zabierzów"/>
    <s v="Projekt obejmuje tworzenie miejsc przedszkolnych na terenie gminy – w miejscach, gdzie występują rzeczywiste deficyty i potrzeby. Realizacja projektu poprzedzona zostanie odpowiednią diagnozą dot. zapotrzebowania. Miejsca utworzone w ramach projektu zostaną utrzymane po zakończeniu projektu przez okres co najmniej równy okresowi realizacji projektu."/>
    <s v="Projekt realizuje typ operacji A oraz B w ramach Działania 6.29 FEM tj. podnoszenie jakości edukacji przedszkolnej oraz tworzenie miejsc przedszkolnych.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8"/>
    <s v="FEM 2021-2027, CS 4(f)"/>
    <n v="416888.39999999997"/>
    <n v="94588.28334165267"/>
  </r>
  <r>
    <n v="107"/>
    <s v="DWUJĘZYCZNY MALUCH – Realizacja programów dwujęzyczności w zakresie języka angielskiego w oddziałach przedszkolnych"/>
    <s v="Gmina Zabierzów"/>
    <s v="Projekt dotyczy podnoszenia kompetencji językowych wychowanków przedszkoli znajdujących się na terenie gminy. Biorąc pod uwagę, iż kompetencje językowe i wielojęzyczność to kompetencje przyszłości, a ich rozwój u osób ze środowisk defaworyzowanych może zwiększyć włączenie społeczne, projekt obejmuje realizację programów dwujęzyczności w zakresie języka angielskiego. "/>
    <s v="Projekt realizuje typ operacji C w ramach Działania 6.29 FEM tj. dwujęzyczny maluch. Projekt spełnia warunki programu w zakresie wspierania edukacji od poziomu przedszkolnego, w tym realizacji programów dwujęzyczności w zakresie języka angielski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8"/>
    <s v="FEM 2021-2027, CS 4(f)"/>
    <n v="455867.5"/>
    <n v="103432.29568453056"/>
  </r>
  <r>
    <n v="108"/>
    <s v="Rozwój kształcenia ogólnego w gminie Igołomia-Wawrzeńczyce"/>
    <s v="Gmina Igołomia-Wawrzeńczyce"/>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9"/>
    <s v="FEM 2021-2027, CS 4(f)"/>
    <n v="312800"/>
    <n v="70971.547851340933"/>
  </r>
  <r>
    <n v="109"/>
    <s v="Edukacja włączająca w placówkach oświatowych na terenie gminy Igołomia-Wawrzeńczyce"/>
    <s v="Gmina Igołomia-Wawrzeńczyce"/>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9"/>
    <s v="FEM 2021-2027, CS 4(f)"/>
    <n v="469200"/>
    <n v="106457.32177701138"/>
  </r>
  <r>
    <n v="110"/>
    <s v="Asystent Ucznia ze Specjalnymi Potrzebami Edukacyjnymi w szkole"/>
    <s v="Gmina Michałowice"/>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9"/>
    <s v="FEM 2021-2027, CS 4(f)"/>
    <n v="1798600"/>
    <n v="408086.40014521033"/>
  </r>
  <r>
    <n v="111"/>
    <s v="Kreatywny uczeń - kreatywna szkoła"/>
    <s v="Gmina Michałowice"/>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9"/>
    <s v="FEM 2021-2027, CS 4(f)"/>
    <n v="782000"/>
    <n v="177428.86962835232"/>
  </r>
  <r>
    <n v="112"/>
    <s v="Przyjazna Szkoła"/>
    <s v="Gmina Michałowice"/>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9"/>
    <s v="FEM 2021-2027, CS 4(f)"/>
    <n v="168912"/>
    <n v="38324.635839724098"/>
  </r>
  <r>
    <n v="113"/>
    <s v="Szkoła otwarta na edukację włączającą"/>
    <s v="Gmina Michałowice"/>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9"/>
    <s v="FEM 2021-2027, CS 4(f)"/>
    <n v="253368"/>
    <n v="57486.953759586147"/>
  </r>
  <r>
    <n v="114"/>
    <s v="Edukacja włączająca w szkołach podstawowych Gminy Mogilany"/>
    <s v="Gmina Mogilany"/>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9"/>
    <s v="FEM 2021-2027, CS 4(f)"/>
    <n v="838929.6"/>
    <n v="190345.69133729636"/>
  </r>
  <r>
    <n v="115"/>
    <s v="Podniesienie jakości kształcenia, wsparcie cyfryzacji oraz rozszerzenie kompetencji kadry w szkołach podstawowych Gminy Mogilany"/>
    <s v="Gmina Mogilany"/>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9"/>
    <s v="FEM 2021-2027, CS 4(f)"/>
    <n v="559286.4"/>
    <n v="126897.12755819758"/>
  </r>
  <r>
    <n v="116"/>
    <s v="Edukacja włączająca w gminie Niepołomice"/>
    <s v="Gmina Niepołomice"/>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9"/>
    <s v="FEM 2021-2027, CS 4(f)"/>
    <n v="600000"/>
    <n v="136134.68257929845"/>
  </r>
  <r>
    <n v="117"/>
    <s v="Rozwój kompetencji kluczowych uczniów szkół z terenu gminy Niepołomice"/>
    <s v="Gmina Niepołomice"/>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9"/>
    <s v="FEM 2021-2027, CS 4(f)"/>
    <n v="391340"/>
    <n v="88791.577800971092"/>
  </r>
  <r>
    <n v="118"/>
    <s v="Wspieranie uzdolnień uczniów szkół prowadzonych przez Gminę Wieliczka poprzez rozwijanie kompetencji kluczowych"/>
    <s v="Gmina Wieliczka"/>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9"/>
    <s v="FEM 2021-2027, CS 4(f)"/>
    <n v="1579665.6"/>
    <n v="358412.12506239506"/>
  </r>
  <r>
    <n v="119"/>
    <s v="Edukacja włączająca szansą dla rozwoju osobistego uczniów szkół prowadzonych przez Gminę Wieliczka"/>
    <s v="Gmina Wieliczka"/>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9"/>
    <s v="FEM 2021-2027, CS 4(f)"/>
    <n v="2369498.4"/>
    <n v="537618.18759359256"/>
  </r>
  <r>
    <n v="120"/>
    <s v="Edukacja włączająca w Gminie Wielka Wieś"/>
    <s v="Gmina Wielka Wieś"/>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9"/>
    <s v="FEM 2021-2027, CS 4(f)"/>
    <n v="1200000"/>
    <n v="272269.36515859689"/>
  </r>
  <r>
    <n v="121"/>
    <s v="Podniesienie jakości kształcenia ogólnego w Gminie Wielka Wieś"/>
    <s v="Gmina Wielka Wieś"/>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9"/>
    <s v="FEM 2021-2027, CS 4(f)"/>
    <n v="755000"/>
    <n v="171302.80891228389"/>
  </r>
  <r>
    <n v="122"/>
    <s v="Edukacja włączająca w placówkach oświatowych na terenie gminy Zabierzów"/>
    <s v="Gmina Zabierzów"/>
    <s v="Projekt obejmuje wspieranie równego dostępu do dobrej jakości włączającego kształcenia i szkolenia oraz możliwości ich ukończenia, w szczególności w odniesieniu do grup w niekorzystnej sytuacji. Wsparcie dla danej szkoły lub placówki, jej kadry lub uczniów będzie realizowane w oparciu o indywidualnie zdiagnozowane potrzeby szkoły lub placówki, przede wszystkim w kontekście wyrównywania szans edukacyjnych uczniów. Działania będą dotyczyć przede wszystkim grup, które najbardziej potrzebują wsparcia, tj. koncentrować się będą na dzieciach i uczniach z niepełnosprawnościami lub niedostosowanych społecznie (potwierdzone odpowiednim orzeczeniem) i zapewnieniu im pełnego dostępu do edukacji ogólnodostępnej, z właściwym wsparciem w ogólnodostępnej szkole lub placówce w zakresie specjalnych potrzeb psychofizycznych. Przedsięwzięcia stosować będą zasady projektowania uniwersalnego w nauczaniu (ULD)."/>
    <s v="Projekt realizuje typ operacji A w ramach Działania 6.30 FEM tj. edukacja włączająca w szkołach i placówkach systemu oświaty prowadzących kształcenie ogólne.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9"/>
    <s v="FEM 2021-2027, CS 4(f)"/>
    <n v="2258794.2000000002"/>
    <n v="512500.38571493403"/>
  </r>
  <r>
    <n v="123"/>
    <s v="Podniesienie jakości kształcenia ogólnego poprzez realizację zajęć dodatkowych i warsztatów w szkołach z terenu Gminy Zabierzów"/>
    <s v="Gmina Zabierzów"/>
    <s v="Projekt obejmuje wsparcie szkół lub placówek systemu oświaty z terenu gminy, ich uczniów lub kadry, obejmujące rozwój kompetencji kluczowych uczniów (w rozumieniu zalecenia Rady z dnia 22 maja 2018 r. w sprawie kompetencji kluczowych w procesie uczenia się przez całe życie), a także uzdolnień i zainteresowań uczniów, w tym poza edukacją formalną. Wsparcie dla danej szkoły lub placówki, jej kadry lub uczniów będzie realizowane w oparciu o indywidualnie zdiagnozowane potrzeby szkoły lub placówki, przede wszystkim w kontekście wyrównywania szans edukacyjnych uczniów. W celu podniesienia jakości kształcenia ogólnego zaplanowano rozwój u uczniów kompetencji kluczowych i umiejętności przekrojowych, w tym sprzyjających innowacyjności/ proinnowacyjnych, z uwzględnieniem specjalnych potrzeb, deficytów i uzdolnień uczniów oraz poprzez wsparcie kadry szkół, przy czym wsparcie w tym zakresie będzie komplementarne do wsparcia  realizowanego na poziomie krajowym. Planuje się także wsparcie kompetencji językowych (w tym z zakresu języka angielskiego) w szczególności u osób uczących się w szkołach i placówkach oświatowych zlokalizowanych na terenach wiejskich, w małych miastach i na terenach zmarginalizowanych. Możliwe będzie skierowanie wsparcia do rodziców i opiekunów w zakresie pełnienia funkcji rodzicielskich i wspierania rozwoju dzieci jako element uzupełniający projektu. "/>
    <s v="Projekt realizuje typ operacji B w ramach Działania 6.30 FEM tj. podniesienie jakości kształcenia ogólnego.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x v="9"/>
    <s v="FEM 2021-2027, CS 4(f)"/>
    <n v="1505862.8"/>
    <n v="341666.923809956"/>
  </r>
  <r>
    <n v="124"/>
    <s v="Centrum Kompetencji Zawodowych w Gminie Miejskiej Kraków"/>
    <s v="Gmina Miejska Kraków"/>
    <s v="Projekt obejmuje wsparcie jakości kształcenia zawodowego, w tym szkolnictwa branżowego, rozwijanie współpracy szkół lub placówek z pracodawcami i szkołami wyższymi oraz upowszechniania nauczania w miejscu pracy. Wsparcie dla danej szkoły lub placówki, jej kadry lub uczniów będzie realizowane w oparciu o indywidualnie zdiagnozowane potrzeby szkoły lub placówki, przede wszystkim w kontekście wyrównywania szans edukacyjnych uczniów. Rozwijanie oferty zawodowej szkół i placówek prowadzących kształcenie zawodowe realizowane będzie m.in. poprzez realizację kursów prowadzących do uzyskania przez uczniów uprawnień i kwalifikacji zawodowych, w tym w szczególności w zakresie gospodarki zielonej oraz współpracę szkół i placówek ze środowiskiem pracodawców w szczególności kształcenie praktyczne w miejscu pracy tj. staże uczniowskie u pracodawców (nie będzie to jednak jedyna forma współpracy), realizowane z zachowaniem standardów jakości określonych przez prawo oświatowe. Wykorzystanie stawki jednostkowej dotyczącej realizacji staży uczniowskich zgodne będzie z zasadami określonymi w Wytycznych EFS+."/>
    <s v="Projekt realizuje typ operacji A w ramach Działania 6.31 FEM tj. rozwój kształcenia zawodowego w branżach kluczowych z punktu widzenia zapotrzebowania regionalnego rynku pracy.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
    <x v="10"/>
    <s v="FEM 2021-2027, CS 4(f)"/>
    <n v="22498744"/>
    <n v="5104765.6214548256"/>
  </r>
  <r>
    <n v="125"/>
    <s v="Rozwijanie umiejętności zawodowych uczniów oraz kadry pedagogicznej szkół prowadzących kształcenie zawodowe w Niepołomicach"/>
    <s v="Gmina Niepołomice"/>
    <s v="Celem projektu jest wzrost jakości kształcenia zawodowego, poprzez: zwiększenie szans na rynku pracy uczniów i uczennic szkoły zawodowej poprzez lepsze dostosowanie systemów kształcenia i szkolenia do potrzeb rynku pracy; podniesienie kompetencji zawodowych nauczycieli; dostosowanie wyposażenia szkół prowadzących kształcenie zawodowe w Niepołomicach do standardów rynkowych; wzrost poczucia odpowiedzialności, nabycie umiejętności określania i osiągania celów osobistych. Projekt obejmuje: kursy zawodowe dla uczniów uwzględniające zapotrzebowanie lokalnego rynku pracy, w tym w szczególności w zakresie gospodarki zielonej; kursy specjalistyczne dla kadry; wyposażenie pracowni w urządzenia niezbędne do realizacji zaplanowanych w projekcie zajęć."/>
    <s v="Projekt realizuje typ operacji A w ramach Działania 6.31 FEM tj. rozwój kształcenia zawodowego w branżach kluczowych z punktu widzenia zapotrzebowania regionalnego rynku pracy.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
    <x v="10"/>
    <s v="FEM 2021-2027, CS 4(f)"/>
    <n v="2719048"/>
    <n v="616927.89399646048"/>
  </r>
  <r>
    <n v="126"/>
    <s v="Rozwój kształcenia w Zespole Szkół w Gminie Świątniki Górne"/>
    <s v="Gmina Świątniki Górne"/>
    <s v="Projekt obejmuje wsparcie jakości kształcenia zawodowego, w tym szkolnictwa branżowego, rozwijanie współpracy szkół lub placówek z pracodawcami i szkołami wyższymi oraz upowszechniania nauczania w miejscu pracy. Wsparcie dla danej szkoły lub placówki, jej kadry lub uczniów będzie realizowane w oparciu o indywidualnie zdiagnozowane potrzeby szkoły lub placówki, przede wszystkim w kontekście wyrównywania szans edukacyjnych uczniów. Rozwijanie oferty zawodowej szkół i placówek prowadzących kształcenie zawodowe realizowane będzie m.in. poprzez realizację kursów prowadzących do uzyskania przez uczniów uprawnień i kwalifikacji zawodowych, w tym w szczególności w zakresie gospodarki zielonej oraz współpracę szkół i placówek ze środowiskiem pracodawców w szczególności kształcenie praktyczne w miejscu pracy tj. staże uczniowskie u pracodawców (nie będzie to jednak jedyna forma współpracy), realizowane z zachowaniem standardów jakości określonych przez prawo oświatowe. Wykorzystanie stawki jednostkowej dotyczącej realizacji staży uczniowskich zgodne będzie z zasadami określonymi w Wytycznych EFS+."/>
    <s v="Projekt realizuje typ operacji A w ramach Działania 6.31 FEM tj. rozwój kształcenia zawodowego w branżach kluczowych z punktu widzenia zapotrzebowania regionalnego rynku pracy. Projekt spełnia wszystkie warunki wskazane w programie i linii demarkacyjnej oraz nie zawiera elementów wyłączonych ze wsparcia w ramach programu. Projekt realizuje także Wytyczne dotyczące realizacji projektów z udziałem środków Europejskiego Funduszu Społecznego Plus w regionalnych programach na lata 2021–2027. "/>
    <x v="10"/>
    <s v="FEM 2021-2027, CS 4(f)"/>
    <n v="1125000"/>
    <n v="255252.52983618461"/>
  </r>
  <r>
    <n v="127"/>
    <s v="„Zdrowie zaczyna się w głowie”"/>
    <s v="Gmina Biskupice"/>
    <s v="Projekt dotyczy realizacji usług w zakresie wsparcia rodziny. W ramach projektu planuje się kompleksowe, specjalistyczne poradnictwo dla rodzin, usługi ukierunkowane na wzmocnienie kompetencji opiekuńczo-wychowawczych opiekunów i integrację rodzin. W ramach projektu planuje się tworzenie nowych miejsc opieki i wychowania. Wsparcie dla rodziny i pieczy zastępczej odbywać się będzie zgodnie z ustawą z dnia 9 czerwca 2011 r. o wspieraniu rodziny i systemie pieczy zastępczej oraz uwzględniać będzie zasady deinstytucjonalizacji.  Zakres projektu zostanie dostosowany do wyników dedykowanej analizy potrzeb.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1"/>
    <s v="FEM 2021-2027, CS 4(k)"/>
    <n v="425000"/>
    <n v="96428.733493669744"/>
  </r>
  <r>
    <n v="128"/>
    <s v="„Nie jesteś sam&quot;"/>
    <s v="Gmina Biskupice"/>
    <s v="Projekt skierowany jest do osób, które z powodu wieku, choroby lub innych przyczyn wymagają pomocy w codziennym funkcjonowaniu, świadczonych w środowisku zamieszkania, oraz ich opiekunów nieformalnych lub 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1"/>
    <s v="FEM 2021-2027, CS 4(k)"/>
    <n v="6149305"/>
    <n v="1395222.8070971549"/>
  </r>
  <r>
    <n v="129"/>
    <s v="Rozwój usług społecznych w gminie Czernichów"/>
    <s v="Gmina Czernichów"/>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1"/>
    <s v="FEM 2021-2027, CS 4(k)"/>
    <n v="7751269"/>
    <n v="1758694.2415029269"/>
  </r>
  <r>
    <n v="130"/>
    <s v="Rozwój usług społecznych w gminie Igołomia-Wawrzeńczyce"/>
    <s v="Gmina Igołomia-Wawrzeńczyce"/>
    <s v="Projekt dotyczy realizacji usług w zakresie wsparcia rodziny i pieczy zastępczej oraz/lub kompleksowego wsparcia osób usamodzielnianych i opuszczających pieczę zastępczą. W ramach projektu planuje się kompleksowe, specjalistyczne poradnictwo dla rodzin, usługi ukierunkowane na wzmocnienie kompetencji opiekuńczo-wychowawczych opiekunów i integracje rodzin. W ramach projektu planuje się tworzenie nowych miejsc opieki i wychowania. Wsparcie dla rodziny i pieczy zastępczej odbywać się będzie zgodnie z ustawą z dnia 9 czerwca 2011 r. o wspieraniu rodziny i systemie pieczy zastępczej oraz uwzględniać będzie zasady deinstytucjonalizacji.  Zakres projektu zostanie dostosowany do wyników dedykowanej analizy potrzeb.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1"/>
    <s v="FEM 2021-2027, CS 4(k)"/>
    <n v="1635367"/>
    <n v="371050.27907609928"/>
  </r>
  <r>
    <n v="131"/>
    <s v="Rozwój placówek wsparcia dziennego dla dzieci i młodzieży w gminie Igołomia-Wawrzeńczyce"/>
    <s v="Gmina Igołomia-Wawrzeńczyce"/>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1"/>
    <s v="FEM 2021-2027, CS 4(k)"/>
    <n v="3000000"/>
    <n v="680673.41289649229"/>
  </r>
  <r>
    <n v="132"/>
    <s v="Realizacja usług społecznych zgodnie z zasadą deinstytucjonalizacji, na terenie gminy Igołomia-Wawrzeńczyce"/>
    <s v="Gmina Igołomia-Wawrzeńczyce"/>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1"/>
    <s v="FEM 2021-2027, CS 4(k)"/>
    <n v="1000000"/>
    <n v="226891.13763216409"/>
  </r>
  <r>
    <n v="133"/>
    <s v="Utworzenie placówki wsparcia dziennego dla dzieci i młodzieży z terenu Gminy Kocmyrzów – Luborzyca"/>
    <s v="Gmina Kocmyrzów-Luborzyca"/>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1"/>
    <s v="FEM 2021-2027, CS 4(k)"/>
    <n v="3462723"/>
    <n v="785661.16077506018"/>
  </r>
  <r>
    <n v="134"/>
    <s v="Centrum Wsparcia Pieczy Zastępczej"/>
    <s v="Gmina Miejska Kraków"/>
    <s v="Realizacja projektu przyczyni się do poszerzenia oferty Gminy Miejskiej Kraków w zakresie wsparcia pieczy zastępczej. Grupę docelową stanowią pracownicy rodzinnych domów dziecka, rodziny zastępcze, dzieci w nich przebywające oraz kadra realizująca zadania w obszarze systemu pieczy zastępczej z terenu gminy. Działania w projekcie obejmują: poradnictwo specjalistyczne; wsparcie dla rodzin zastępczych i rodzinnych domów dziecka oraz dzieci w nich przebywających; podnoszenie jakości świadczonych usług w pieczy zastępczej poprzez podnoszenie kompetencji zawodowych i  superwizji dla osób realizujących zadania w zakresie pieczy zastępczej, w tym: m.in. poradnictwo i terapia szkolenia i superwizje, zaangażowanie/sfinasowanie specjalistów, prowadzenie specjalistycznego wsparcia dla grupy docelowej.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1"/>
    <s v="FEM 2021-2027, CS 4(k)"/>
    <n v="3435591.5358401896"/>
    <n v="408404.05"/>
  </r>
  <r>
    <n v="135"/>
    <s v="Utworzenie Centrum dla Rodzin "/>
    <s v="Gmina Miejska Kraków"/>
    <s v="Realizacja projektu przyczyni się do poszerzenia oferty Gminy Miejskiej Kraków  w obszarze poradnictwa i terapii, wsparcia specjalistycznego, w szczególności w obszarze o usługi wsparcia rodzin przeżywających problemy opiekuńczo wychowawcze w tym w szczególności rodzin wymagających wsparcia w obszarze relacji, profilaktyki występowania przemocy domowej oraz zagrożenia umieszczeniem dzieci w pieczy zastępczej. Grupę docelową stanowią rodziny GMK przeżywające problemy opiekuńczo-wychowawcze, zagrożone umieszczaniem dziecka w pieczy zastępczej. Działania w projekcie obejmują zaangażowanie specjalistów i uruchomienie usług, prowadzenie specjalistycznego wsparcia  dla grupy docelowej, zapewnienie niezbędnych warunków do realizacji zadania."/>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1"/>
    <s v="FEM 2021-2027, CS 4(k)"/>
    <n v="4800000"/>
    <n v="1089077.4606343876"/>
  </r>
  <r>
    <n v="136"/>
    <s v="Utworzenie Centrum Pomocy dla Dzieci"/>
    <s v="Gmina Miejska Kraków"/>
    <s v="Realizacja projektu przyczyni się do poszerzenia oferty Gminy Miejskiej Kraków  w obszarze poradnictwa, terapii i wsparcia specjalistycznego, w szczególności w obszarze usług wsparcia dla rodzin doznających przemocy domowej w tym w szczególności dzieci doznających przemocy domowej oraz pokrzywdzonych przestępstwem wymagających interdyscyplinarnej specjalistycznej pomocy. Co stanowić będzie rozszerzenie oraz wzmocnienie lokalnego systemu przeciwdziałania przemocy domowej.  _x000a_Grupę docelową stanowią rodziny dzieci doznających przemocy domowej oraz pokrzywdzonych przestępstwem z terenu Gminy Miejskiej Kraków. _x000a_Działania w projekcie obejmują zaangażowanie specjalistów i uruchomienie usług, prowadzenie specjalistycznego wsparcia  dla grupy docelowej oraz zapewnienie niezbędnych warunków do realizacji zadania. "/>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1"/>
    <s v="FEM 2021-2027, CS 4(k)"/>
    <n v="3216380.25"/>
    <n v="1100869.3999999999"/>
  </r>
  <r>
    <n v="137"/>
    <s v="Rozwój usług w Gminie Miejskiej Kraków w zakresie dostępności usług kierowanych do dzieci i młodzieży  - usamodzielniających się wychowanków opuszczających piecze zastępczą"/>
    <s v="Gmina Miejska Kraków"/>
    <s v="Realizacja projektu przyczyni się do poszerzenia oferty Gminy Miejskiej Kraków w zakresie wsparcia usamodzielniających się wychowanków opuszczających piecze zastępczą. Grupę docelową stanowią usamodzielniający sięwychowankowie pieczy zastępczej z terenu gminy. Działania w projekcie obejmują wynajęcie, dostosowanie i wyposażenie lokalu, zaangażowanie specjalistów w tym m.in. opiekunów usamodzielnienia i innych celem skoordynowania oraz podniesienia jakości i skuteczności usług nakierowanych na realizacje Indywidualnego Programu Usamodzielnienia.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1"/>
    <s v="FEM 2021-2027, CS 4(k)"/>
    <n v="2385827.4554445762"/>
    <n v="541323.10555987118"/>
  </r>
  <r>
    <n v="138"/>
    <s v="Podniesienie dostępności usług kierowanych do dzieci i młodzieży na terenie Gminy Miejskiej Kraków"/>
    <s v="Gmina Miejska Kraków"/>
    <s v="Realizacja projektu przyczyni się do zwiększenia dostępu dzieci i młodzieży mieszkającej w obszarze Gminy Miejskiej Kraków do specjalistycznego wsparcia w formie opieki dziennej. Grupę docelową stanowią dzieci i młodzież przeżywające trudności rozwojowe i sprawiające problemy wychowawcze. Działania w projekcie obejmują uruchomienie wsparcia, zgodnie z ustawą o wspieraniu rodziny i systemie pieczy zastępczej z dn. 9.06.2011 r . w obszarze wspierania rodziny, w zakresie pomocy w opiece i wychowaniu dzieci z rodzin przeżywających trudności w wypełnianiu funkcji opiekuńczo–wychowawczych oraz prowadzenie specjalistycznego wsparcia dla grupy docelowej, w tym m.in. zajęcia socjoterapeutyczne, terapeutyczne, korekcyjne, kompensacyjne, logopedyczne; terapię pedagogiczną, psychologiczną.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1"/>
    <s v="FEM 2021-2027, CS 4(k)"/>
    <n v="6231781.3136212323"/>
    <n v="1413935.9517223833"/>
  </r>
  <r>
    <n v="139"/>
    <s v="W sile wieku 3 - Rozwój usług wsparcia  dla osób niesamodzielnych ze względu na stan zdrowia lub wiek"/>
    <s v="Gmina Miejska Kraków"/>
    <s v="Realizacja projektu przyczyni się do rozwoju usług społecznych w Gminie Miejskiej Kraków, poprzez wydłużenie okresu przebywania osób niesamodzielnych w środowisku lokalnym, dzięki uruchomieniu specjalistycznego wsparcia adekwatnego do stanu zdrowia, wieku i potrzeb osób niesamodzielnych oraz wzmocnieniu kompetencji i kondycji psychofizycznej ich opiekunów formalnych. Grupę docelową stanowią niesamodzielni mieszkańcy gminy, którzy ze względu na podeszły wiek, stan zdrowia lub niepełnosprawność wymagają opieki lub wsparcia w związku z niemożnością samodzielnego wykonywania co najmniej jednej z podstawowych czynności dnia codziennego, a ich opiekunowie formalni potrzebujący odciążenia w opiece lub/i wzmocnienia kompetencji opiekuńcz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1"/>
    <s v="FEM 2021-2027, CS 4(k)"/>
    <n v="17177957.679200947"/>
    <n v="3897526.3600310721"/>
  </r>
  <r>
    <n v="140"/>
    <s v="Centrum wsparcia opiekunów nieformalnych i opieki nad osobami niesamodzielnymi w Miejskim Centrum Opieki w Krakowie"/>
    <s v="Miejskie Centrum Opieki dla Osób Starszych, Przewlekle Niepełnosprawnych oraz Niesamodzielnych w Krakowie"/>
    <s v="W ramach projektu planowana jest realizacja:_x000a_1. Wczesnej opieki poszpitalnej._x000a_2. Usługi wypożyczalni sprzętu medycznego._x000a_3. Wsparcia edukacyjno-doradczego opiekunów nieformalnych._x000a_4. Działania zwiększające dostęp opiekunów do informacji na temat możliwości wsparcia, świadczeń itp. ułatwiających opiekę._x000a_5. Usług odciążeniowych / wytchnieniowych. _x000a_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1"/>
    <s v="FEM 2021-2027, CS 4(k)"/>
    <n v="9953736.7899999991"/>
    <n v="2258414.6639742251"/>
  </r>
  <r>
    <n v="141"/>
    <s v="Placówka zapewniająca dzienną opiekę osobom niesamodzielnym"/>
    <s v="Miejskie Centrum Opieki dla Osób Starszych, Przewlekle Niepełnosprawnych oraz Niesamodzielnych w Krakowie"/>
    <s v="W ramach projektu planowane jest prowadzenie Placówki zapewniającej dzienną opiekę osób niesamodzielnych, będącej unikatowym ośrodkiem, specjalizującym się w opiece nad osobami starszymi, z chorobami neurodegeneracyjnymi (m.in.  z chorobą Alzheimera,  zespołami otępiennymi innego rodzaju, po udarach mózgu), które cierpią na dysfunkcje ruchowe. Wdraża się w niej nowatorskie metody terapii z wykorzystaniem najnowszych rozwiązań, w tym. m.in.  terapię Snoezelen. Oferowane formy wsparcia pozwalają na zwiększenie skuteczności i jakości sprawowanej opieki przez opiekunów rodzinnych i zapewniają podopiecznemu możliwie najdłuższe przebywanie w swoim środowisku domowym, zapobiegając i niwelując ryzyko wykluczenia społecznego._x000a_W ramach Placówki planuje się:_x000a_1) Usługi opiekuńczo- pielęgnacyjne._x000a_2) Usługi terapeutyczne._x000a_3) Usługi wspomagające._x000a_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1"/>
    <s v="FEM 2021-2027, CS 4(k)"/>
    <n v="5536602.9699999997"/>
    <n v="1256206.1464809184"/>
  </r>
  <r>
    <n v="142"/>
    <s v="Nie jesteś sam - Dzienny Dom Wsparcia w Gminie Liszki"/>
    <s v="Gmina Liszki"/>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1"/>
    <s v="FEM 2021-2027, CS 4(k)"/>
    <n v="4179036"/>
    <n v="948186.23224576854"/>
  </r>
  <r>
    <n v="143"/>
    <s v="Deinstytucjonalizacja usług społecznych dla osób starszych i zależnych "/>
    <s v="Gmina Michałowice"/>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1"/>
    <s v="FEM 2021-2027, CS 4(k)"/>
    <n v="3025141"/>
    <n v="686377.68298770254"/>
  </r>
  <r>
    <n v="144"/>
    <s v="Wdrażanie na terenie Gminny Mogilany procesu deinstytucjonalizacji poprzez utworzenie Dziennego Domu Pobytu dla osób niesamodzielnych oraz rozwój oferty innych zdiagnozowanych usług społecznych"/>
    <s v="Gmina Mogilany"/>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1"/>
    <s v="FEM 2021-2027, CS 4(k)"/>
    <n v="3182241"/>
    <n v="722022.28070971544"/>
  </r>
  <r>
    <n v="145"/>
    <s v="Wsparcie dla dzieci i rodzin w tym zagrożonych wykluczeniem społecznym poprzez organizację usług wsparcia oraz atrakcyjną ofertę opiekuńczo-wychowawczą i terapeutyczną "/>
    <s v="Gmina Mogilany"/>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1"/>
    <s v="FEM 2021-2027, CS 4(k)"/>
    <n v="1785000"/>
    <n v="405000.68067341292"/>
  </r>
  <r>
    <n v="146"/>
    <s v="Rozwiń żagle w „Przystani”"/>
    <s v="Gmina Niepołomice"/>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1"/>
    <s v="FEM 2021-2027, CS 4(k)"/>
    <n v="1187998.5"/>
    <n v="269546.3311703045"/>
  </r>
  <r>
    <n v="147"/>
    <s v="Na młodość"/>
    <s v="Gmina Niepołomice"/>
    <s v="Przedmiotem projektu będzie poszerzenie oferty istniejącej placówki &quot;Przystań&quot;. Projekt  dotyczy realizacji usług w zakresie wsparcia rodziny i pieczy zastępczej oraz/lub kompleksowego wsparcia osób usamodzielnianych i opuszczających pieczę zastępczą. W ramach projektu planuje się kompleksowe, specjalistyczne poradnictwo dla rodzin, usługi ukierunkowane na wzmocnienie kompetencji opiekuńczo-wychowawczych opiekunów i integracje rodzin. W ramach projektu planuje się tworzenie nowych miejsc opieki i wychowania. Wsparcie dla rodziny i pieczy zastępczej odbywać się będzie zgodnie z ustawą z dnia 9 czerwca 2011 r. o wspieraniu rodziny i systemie pieczy zastępczej oraz uwzględniać będzie zasady deinstytucjonalizacji.  Zakres projektu zostanie dostosowany do wyników dedykowanej analizy potrzeb.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1"/>
    <s v="FEM 2021-2027, CS 4(k)"/>
    <n v="932998.5"/>
    <n v="211689.09107410265"/>
  </r>
  <r>
    <n v="148"/>
    <s v="Zdrowiej w domu"/>
    <s v="Gmina Niepołomice"/>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1"/>
    <s v="FEM 2021-2027, CS 4(k)"/>
    <n v="520000"/>
    <n v="117983.39156872533"/>
  </r>
  <r>
    <n v="149"/>
    <s v="Rozwój Placówki Wsparcia Dziennego dla dzieci i młodzieży w Gminie Skawina"/>
    <s v="Gmina Skawina"/>
    <s v="Projekt obejmuje rozwój istniejącej placówki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1"/>
    <s v="FEM 2021-2027, CS 4(k)"/>
    <n v="4000000"/>
    <n v="907564.55052865634"/>
  </r>
  <r>
    <n v="150"/>
    <s v="Rozwój i funkcjonowanie placówek wsparcia dla osób starszych i niesamodzielnych"/>
    <s v="Gmina Skawina"/>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1"/>
    <s v="FEM 2021-2027, CS 4(k)"/>
    <n v="3515940"/>
    <n v="797735.62644643104"/>
  </r>
  <r>
    <n v="151"/>
    <s v="Utworzenie nowej placówki wsparcia dziennego dla dzieci i młodzieży - świetlica środowiskowa"/>
    <s v="Gmina Świątniki Górne"/>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1"/>
    <s v="FEM 2021-2027, CS 4(k)"/>
    <n v="2204647"/>
    <n v="500214.86590733763"/>
  </r>
  <r>
    <n v="152"/>
    <s v="Usługi w zakresie poradnictwa specjalistycznego "/>
    <s v="Gmina Świątniki Górne"/>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1"/>
    <s v="FEM 2021-2027, CS 4(k)"/>
    <n v="1250000"/>
    <n v="283613.9220402051"/>
  </r>
  <r>
    <n v="153"/>
    <s v="Rozwój usług społecznych w gminie Świątniki Górne"/>
    <s v="Gmina Świątniki Górne"/>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1"/>
    <s v="FEM 2021-2027, CS 4(k)"/>
    <n v="1250000"/>
    <n v="283613.9220402051"/>
  </r>
  <r>
    <n v="154"/>
    <s v="Rozwój usług społecznych w gminie Wieliczka poprzez wsparcie osób w róznego rodzaju kryzysach"/>
    <s v="Gmina Wieliczka"/>
    <s v="Projekt obejmuje realizację usług społecznych w ramach interwencji kryzysowej dla osób pozostających w kryzysach róznego rodzaju. Planowane jest utworzenie ośrodka wsparcia dla osób zagrożonych oraz pozostających w róznego rodzaju kryzysach oraz monitoring sytuacji osób w kryzysie, w tym podejmowanie działań pomocowych skierowanych do tych osób. Planuje się także realizację działań w zakresie cross-financingu (w zależności od zidentyfikowanych potrzeb)."/>
    <s v="Projekt realizuje typ operacji E w ramach Działania 6.33 FEM tj.: usługi w zakresie interwencji kryzysowej.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1"/>
    <s v="FEM 2021-2027, CS 4(k)"/>
    <n v="3422719"/>
    <n v="776584.60770522302"/>
  </r>
  <r>
    <n v="155"/>
    <s v="Wsparcie usług społecznych - rozwój placówek wsparcia dziennego dla dzieci i młodziezy na terenie Gminy Wieliczka"/>
    <s v="Gmina Wieliczka"/>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1"/>
    <s v="FEM 2021-2027, CS 4(k)"/>
    <n v="200000"/>
    <n v="45378.22752643282"/>
  </r>
  <r>
    <n v="156"/>
    <s v="„POKONAĆ OGRANICZENIA” – rozwój usług społecznych skierowanych do osób zależnych, niepełnosprawnych i ich opiekunów"/>
    <s v="Gmina Wieliczka"/>
    <s v="Projekt zakłada rozwój opieki wytchnieniowej dla osób opiekujących się osobami zależnymi, rozwój usługi Asystenta Osobistego Osoby Niepełnosprawnej oraz zapewnienie wsparcia osobom z niepełnosprawnościami poprzez udostępnienie mieszkań chronionych dla osób z terenu Gminy Wieliczka._x000a_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_x000a_Ponadto projekt zakłada również tworzenie miejsc w nowo tworzonych lub istniejących mieszkaniach wspomaganych lub treningowych oraz innych mieszkaniach, w których oferowane są usługi społeczne oraz wsparcie osób je zamieszkujących (mieszkania z usługami/ze wsparciem). W ww. mieszkaniach zapewnione zostaną: usługi wspierające pobyt osoby w mieszkaniu, w tym usługi opiekuńcze, usługi asystenckie oraz usługi wspierające aktywność osoby w mieszkaniu, w tym trening samodzielności, praca socjalna, poradnictwo specjalistyczne, integracja osoby ze społecznością lokalną. Wsparcie w projektach realizowane będzie z uwzględnieniem co najmniej minimalnych wymagań świadczenia usług społecznych w społecznościach lokalnych określonych w Wytycznych w zakresie mieszkań wspomaganych. Możliwe będzie także szkolenie i doskonalenie kadr na potrzeby świadczenia usług w społeczności lokalnej (nie będzie ono jednak tożsame ze wsparciem realizowanym w ramach programów krajowych). Zakres projektu zostanie dostosowany do wyników dedykowanej analizy potrzeb.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1"/>
    <s v="FEM 2021-2027, CS 4(k)"/>
    <n v="3900000"/>
    <n v="884875.43676543992"/>
  </r>
  <r>
    <n v="157"/>
    <s v="Rozwój placówek wsparcia dziennego dla dzieci i młodzieży w Gminie Wielka Wieś"/>
    <s v="Gmina Wielka Wieś"/>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1"/>
    <s v="FEM 2021-2027, CS 4(k)"/>
    <n v="2017297"/>
    <n v="457706.81127195171"/>
  </r>
  <r>
    <n v="158"/>
    <s v="Rozwój usług opiekuńczych dla osób potrzebujących wsparcia w codziennym funkcjonowaniu oraz wsparcie dotychczasowych opiekunów"/>
    <s v="Gmina Zabierzów"/>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1"/>
    <s v="FEM 2021-2027, CS 4(k)"/>
    <n v="4304063"/>
    <n v="976553.75051050505"/>
  </r>
  <r>
    <n v="159"/>
    <s v="Rozwój usług społecznych w gminie Zielonki"/>
    <s v="Gmina Zielonki"/>
    <s v="Projekt skierowany jest do osób, które z powodu wieku, choroby lub innych przyczyn wymagają pomocy w codziennym funkcjonowaniu, świadczonych w środowisku zamieszkania, oraz ich opiekunów nieformalnych. Wsparcie oferowane w projekcie będzie  dostosowane do indywidualnych potrzeb, potencjału i osobistych preferencji odbiorców tych usług. Projekt obejmować będzie np. sąsiedzkie usługi opiekuńcze, usługi opiekuńcze w miejscu zamieszkania, usługi asystenckie, usługi transportu (usługi projektowane będą w odpowiedzi na potrzeby wynikające z pogłębionej diagnozy). Projekt realizowany będzie z uwzględnieniem co najmniej określonych w Wytycznych dot. realizacji projektów z udziałem środków EFS+ minimalnych wymagań świadczenia usług społecznych w społecznościach lokalnych. Wsparcie dla usług opiekuńczych lub asystenckich prowadzić będzie każdorazowo do zwiększenia liczby miejsc świadczenia usług w społeczności lokalnej oraz liczby osób objętych usługami świadczonymi w społeczności lokalnej. Zakres usług placówek zapewniających dzienną opiekę obejmować będzie co najmniej: usługi opiekuńczo-pielęgnacyjne, terapeutyczne oraz wspomagające. W przypadku realizacji działań na rzecz opiekunów faktycznych (nieformalnych) realizowane będą co najmniej: wsparcie edukacyjno-doradcze opiekunów, działania zwiększające dostęp opiekunów do informacji ułatwiających opiekę, działania informacyjno-edukacyjne kierowane do kadr związanych z opieką nad osobami potrzebującymi wsparcia w codziennym funkcjonowaniu oraz usługi wytchnieniowe, w tym w formie krótkoterminowej opieki instytucjonalnej. Możliwe będzie także szkolenie i doskonalenie kadr na potrzeby świadczenia usług w społeczności lokalnej (nie będzie ono jednak tożsame ze wsparciem realizowanym w ramach programów krajowych). Planuje się także realizację działań w zakresie cross-financingu (w zależności od zidentyfikowanych potrzeb)."/>
    <s v="Projekt realizuje typ operacji C w ramach Działania 6.33 FEM tj.: usługi zgodne z zasadą deinstytucjonalizacji, w zakresie zapewnienia opieki osobom potrzebującym wsparcia w codziennym funkcjonowaniu, w tym ze względu na wiek oraz/lub usługi w zakresie wsparcia opiekunów nieformalnych.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1"/>
    <s v="FEM 2021-2027, CS 4(k)"/>
    <n v="360000"/>
    <n v="81680.809547579076"/>
  </r>
  <r>
    <n v="160"/>
    <s v="Od Maluszka do Staruszka"/>
    <s v="Gmina Zielonki"/>
    <s v="Projekt  dotyczy realizacji usług w zakresie wsparcia rodziny i pieczy zastępczej oraz/lub kompleksowego wsparcia osób usamodzielnianych i opuszczających pieczę zastępczą. W ramach projektu planuje się kompleksowe, specjalistyczne poradnictwo dla rodzin, usługi ukierunkowane na wzmocnienie kompetencji opiekuńczo-wychowawczych opiekunów i integracje rodzin. W ramach projektu planuje się tworzenie nowych miejsc opieki i wychowania. Wsparcie dla rodziny i pieczy zastępczej odbywać się będzie zgodnie z ustawą z dnia 9 czerwca 2011 r. o wspieraniu rodziny i systemie pieczy zastępczej oraz uwzględniać będzie zasady deinstytucjonalizacji.  Zakres projektu zostanie dostosowany do wyników dedykowanej analizy potrzeb. Planuje się także realizację działań w zakresie cross-financingu (w zależności od zidentyfikowanych potrzeb)."/>
    <s v="Projekt realizuje typ operacji A w ramach Działania 6.33 FEM tj.: usługi w zakresie wsparcia rodziny i pieczy zastępczej oraz/lub kompleksowe wsparcie osób usamodzielnianych i opuszczających pieczę zastępczą.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1"/>
    <s v="FEM 2021-2027, CS 4(k)"/>
    <n v="7027995"/>
    <n v="1594589.7808231611"/>
  </r>
  <r>
    <n v="161"/>
    <s v="Poszerzenie działalności placówki wsparcia dziennego Miejsce Rodzinne w Zielonkach"/>
    <s v="Gmina Zielonki"/>
    <s v="Projekt obejmuje tworzenie nowych i/lub rozwój istniejących placówek wsparcia dziennego (PWD) dla dzieci i młodzieży na terenie gminy. Wsparcie będzie realizowane zgodnie z ustawą z dnia 9 czerwca 2011r. o wspieraniu rodziny i systemu pieczy zastępczej. Wsparcie polegać będzie na tworzeniu nowych miejsc i oferty usług. Projekt adresowany będzie do rodzin napotykających trudności w wypełnianiu obowiązków wychowawczych – dzieci, młodzieży i ich opiekunów. Zakres projektu zostanie dostosowany do wyników dedykowanej analizy potrzeb. Planuje się także realizację działań w zakresie cross-financingu (w zależności od zidentyfikowanych potrzeb)."/>
    <s v="Projekt realizuje typ operacji B w ramach Działania 6.33 FEM tj.: tworzenie nowych oraz rozwój już istniejących placówek wsparcia dziennego dla dzieci i młodzieży.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Projekt spełnia wymagania ustawy z dnia 9 czerwca 2011 r. o wspieraniu rodziny i systemie pieczy zastępczej."/>
    <x v="11"/>
    <s v="FEM 2021-2027, CS 4(k)"/>
    <n v="1350000"/>
    <n v="306303.03580342152"/>
  </r>
  <r>
    <n v="162"/>
    <s v="Usługi w zakresie psychiatrii środowiskowej skierowanej do osób dorosłych"/>
    <s v="Gmina Świątniki Górne"/>
    <s v="Projekt skierowany jest do osób dorosłych z problemami zdrowia psychicznego oraz ich otoczenia. Celem projektu jest poprawa stanu zdrowia psychicznego, przeciwdziałanie wykluczeniu społecznemu. Projekt obejmuje wsparcie usług w zakresie psychiatrii środowiskowej skierowanej do osób dorosłych, które umożliwią skorzystanie z opieki psychiatrycznej osobom mającym szczególne trudności w dostępie do nich (np. organizacja specjalnego transportu, zapewnienie asystenta osoby niepełnosprawnej na czas wizyty). Interwencja zostanie skierowana w pierwszej kolejności do obszarów o najmniejszym dostępie do takich usług, przy czym należy zaznaczyć, że EFS+ nie finansuje kosztów leczenia w ramach tych usług. Działania realizowane w projekcie będą zgodne ze „Strategią Deinstytucjonalizacji: opieka zdrowotna nad osobami z zaburzeniami psychicznymi” oraz wdrażanymi przez MZ reformami w zakresie psychiatrii."/>
    <s v="Projekt realizuje typ operacji A w ramach Działania 6.34 FEM tj. usługi w zakresie psychiatrii środowiskowej skierowanej do osób dorosłych, w tym wykorzystanie modelu CZP. Projekt spełnia wszystkie warunki wskazane w programie i linii demarkacyjnej oraz nie zawiera elementów wyłączonych ze wsparcia w ramach programu. Projekt wpisuje się w Strategię Rozwoju Usług Społecznych i jest zgodny z Regionalnym Planem Usług Społecznych i Deinstytucjonalizacji. Projekt realizuje także Wytyczne dotyczące realizacji projektów z udziałem środków Europejskiego Funduszu Społecznego Plus w regionalnych programach na lata 2021–2027."/>
    <x v="12"/>
    <s v="FEM 2021-2027, CS 4(k)"/>
    <n v="1560000"/>
    <n v="353950.174706175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CDD6CAA-BF0D-44FE-B461-D7C0C325A80B}" name="Tabela przestawna2" cacheId="1" applyNumberFormats="0" applyBorderFormats="0" applyFontFormats="0" applyPatternFormats="0" applyAlignmentFormats="0" applyWidthHeightFormats="1" dataCaption="Wartości" updatedVersion="8" minRefreshableVersion="3" useAutoFormatting="1" itemPrintTitles="1" createdVersion="8" indent="0" outline="1" outlineData="1" multipleFieldFilters="0">
  <location ref="F2:G4" firstHeaderRow="1" firstDataRow="1" firstDataCol="1"/>
  <pivotFields count="10">
    <pivotField showAll="0"/>
    <pivotField showAll="0"/>
    <pivotField showAll="0"/>
    <pivotField showAll="0"/>
    <pivotField showAll="0"/>
    <pivotField axis="axisRow" showAll="0">
      <items count="3">
        <item m="1" x="1"/>
        <item x="0"/>
        <item t="default"/>
      </items>
    </pivotField>
    <pivotField showAll="0"/>
    <pivotField showAll="0"/>
    <pivotField numFmtId="44" showAll="0"/>
    <pivotField dataField="1" numFmtId="165" showAll="0"/>
  </pivotFields>
  <rowFields count="1">
    <field x="5"/>
  </rowFields>
  <rowItems count="2">
    <i>
      <x v="1"/>
    </i>
    <i t="grand">
      <x/>
    </i>
  </rowItems>
  <colItems count="1">
    <i/>
  </colItems>
  <dataFields count="1">
    <dataField name="Suma z Maksymalna wartość wkładu UE (euro)" fld="9" baseField="0" baseItem="0" numFmtId="167"/>
  </dataFields>
  <formats count="15">
    <format dxfId="14">
      <pivotArea outline="0" collapsedLevelsAreSubtotals="1" fieldPosition="0"/>
    </format>
    <format dxfId="13">
      <pivotArea dataOnly="0" labelOnly="1" outline="0" axis="axisValues" fieldPosition="0"/>
    </format>
    <format dxfId="12">
      <pivotArea dataOnly="0" labelOnly="1" outline="0" axis="axisValues" fieldPosition="0"/>
    </format>
    <format dxfId="11">
      <pivotArea dataOnly="0" labelOnly="1" outline="0" axis="axisValues" fieldPosition="0"/>
    </format>
    <format dxfId="10">
      <pivotArea type="all" dataOnly="0" outline="0" fieldPosition="0"/>
    </format>
    <format dxfId="9">
      <pivotArea outline="0" collapsedLevelsAreSubtotals="1" fieldPosition="0"/>
    </format>
    <format dxfId="8">
      <pivotArea dataOnly="0" labelOnly="1" grandRow="1" outline="0" fieldPosition="0"/>
    </format>
    <format dxfId="7">
      <pivotArea dataOnly="0" labelOnly="1" outline="0" axis="axisValues" fieldPosition="0"/>
    </format>
    <format dxfId="6">
      <pivotArea dataOnly="0" labelOnly="1" outline="0" axis="axisValues" fieldPosition="0"/>
    </format>
    <format dxfId="5">
      <pivotArea outline="0" collapsedLevelsAreSubtotals="1" fieldPosition="0"/>
    </format>
    <format dxfId="4">
      <pivotArea outline="0" collapsedLevelsAreSubtotals="1" fieldPosition="0"/>
    </format>
    <format dxfId="3">
      <pivotArea grandRow="1" outline="0" collapsedLevelsAreSubtotals="1" fieldPosition="0"/>
    </format>
    <format dxfId="2">
      <pivotArea dataOnly="0" labelOnly="1" grandRow="1" outline="0" fieldPosition="0"/>
    </format>
    <format dxfId="1">
      <pivotArea field="5" type="button" dataOnly="0" labelOnly="1" outline="0" axis="axisRow" fieldPosition="0"/>
    </format>
    <format dxfId="0">
      <pivotArea field="5"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F852817-2D4F-41C4-A70C-23CBA564FD62}" name="Tabela przestawna1" cacheId="3" applyNumberFormats="0" applyBorderFormats="0" applyFontFormats="0" applyPatternFormats="0" applyAlignmentFormats="0" applyWidthHeightFormats="1" dataCaption="Wartości" updatedVersion="8" minRefreshableVersion="3" useAutoFormatting="1" itemPrintTitles="1" createdVersion="8" indent="0" outline="1" outlineData="1" multipleFieldFilters="0">
  <location ref="A2:B16" firstHeaderRow="1" firstDataRow="1" firstDataCol="1"/>
  <pivotFields count="9">
    <pivotField showAll="0"/>
    <pivotField showAll="0"/>
    <pivotField showAll="0"/>
    <pivotField showAll="0"/>
    <pivotField showAll="0"/>
    <pivotField axis="axisRow" showAll="0">
      <items count="30">
        <item m="1" x="13"/>
        <item m="1" x="14"/>
        <item m="1" x="15"/>
        <item m="1" x="16"/>
        <item m="1" x="17"/>
        <item m="1" x="18"/>
        <item m="1" x="19"/>
        <item m="1" x="20"/>
        <item m="1" x="28"/>
        <item m="1" x="26"/>
        <item m="1" x="27"/>
        <item m="1" x="24"/>
        <item m="1" x="25"/>
        <item m="1" x="21"/>
        <item m="1" x="22"/>
        <item m="1" x="23"/>
        <item x="0"/>
        <item x="1"/>
        <item x="2"/>
        <item x="3"/>
        <item x="4"/>
        <item x="5"/>
        <item x="6"/>
        <item x="7"/>
        <item x="8"/>
        <item x="9"/>
        <item x="10"/>
        <item x="11"/>
        <item x="12"/>
        <item t="default"/>
      </items>
    </pivotField>
    <pivotField showAll="0"/>
    <pivotField showAll="0"/>
    <pivotField dataField="1" numFmtId="165" showAll="0"/>
  </pivotFields>
  <rowFields count="1">
    <field x="5"/>
  </rowFields>
  <rowItems count="14">
    <i>
      <x v="16"/>
    </i>
    <i>
      <x v="17"/>
    </i>
    <i>
      <x v="18"/>
    </i>
    <i>
      <x v="19"/>
    </i>
    <i>
      <x v="20"/>
    </i>
    <i>
      <x v="21"/>
    </i>
    <i>
      <x v="22"/>
    </i>
    <i>
      <x v="23"/>
    </i>
    <i>
      <x v="24"/>
    </i>
    <i>
      <x v="25"/>
    </i>
    <i>
      <x v="26"/>
    </i>
    <i>
      <x v="27"/>
    </i>
    <i>
      <x v="28"/>
    </i>
    <i t="grand">
      <x/>
    </i>
  </rowItems>
  <colItems count="1">
    <i/>
  </colItems>
  <dataFields count="1">
    <dataField name="Suma z Maksymalna wartość wkładu UE (euro)" fld="8" baseField="0" baseItem="0" numFmtId="167"/>
  </dataFields>
  <formats count="27">
    <format dxfId="41">
      <pivotArea dataOnly="0" labelOnly="1" outline="0" axis="axisValues" fieldPosition="0"/>
    </format>
    <format dxfId="40">
      <pivotArea outline="0" collapsedLevelsAreSubtotals="1" fieldPosition="0"/>
    </format>
    <format dxfId="39">
      <pivotArea dataOnly="0" labelOnly="1" outline="0" axis="axisValues" fieldPosition="0"/>
    </format>
    <format dxfId="38">
      <pivotArea dataOnly="0" labelOnly="1" outline="0" axis="axisValues" fieldPosition="0"/>
    </format>
    <format dxfId="37">
      <pivotArea type="all" dataOnly="0" outline="0" fieldPosition="0"/>
    </format>
    <format dxfId="36">
      <pivotArea outline="0" collapsedLevelsAreSubtotals="1" fieldPosition="0"/>
    </format>
    <format dxfId="35">
      <pivotArea dataOnly="0" labelOnly="1" grandRow="1" outline="0" fieldPosition="0"/>
    </format>
    <format dxfId="34">
      <pivotArea dataOnly="0" labelOnly="1" outline="0" axis="axisValues" fieldPosition="0"/>
    </format>
    <format dxfId="33">
      <pivotArea dataOnly="0" labelOnly="1" outline="0" axis="axisValues" fieldPosition="0"/>
    </format>
    <format dxfId="32">
      <pivotArea outline="0" collapsedLevelsAreSubtotals="1" fieldPosition="0"/>
    </format>
    <format dxfId="31">
      <pivotArea dataOnly="0" labelOnly="1" grandRow="1" outline="0" fieldPosition="0"/>
    </format>
    <format dxfId="30">
      <pivotArea collapsedLevelsAreSubtotals="1" fieldPosition="0">
        <references count="1">
          <reference field="5" count="3">
            <x v="10"/>
            <x v="11"/>
            <x v="12"/>
          </reference>
        </references>
      </pivotArea>
    </format>
    <format dxfId="29">
      <pivotArea field="5" type="button" dataOnly="0" labelOnly="1" outline="0" axis="axisRow" fieldPosition="0"/>
    </format>
    <format dxfId="28">
      <pivotArea collapsedLevelsAreSubtotals="1" fieldPosition="0">
        <references count="1">
          <reference field="5" count="1">
            <x v="1"/>
          </reference>
        </references>
      </pivotArea>
    </format>
    <format dxfId="27">
      <pivotArea dataOnly="0" labelOnly="1" fieldPosition="0">
        <references count="1">
          <reference field="5" count="1">
            <x v="1"/>
          </reference>
        </references>
      </pivotArea>
    </format>
    <format dxfId="26">
      <pivotArea dataOnly="0" labelOnly="1" fieldPosition="0">
        <references count="1">
          <reference field="5" count="1">
            <x v="0"/>
          </reference>
        </references>
      </pivotArea>
    </format>
    <format dxfId="25">
      <pivotArea collapsedLevelsAreSubtotals="1" fieldPosition="0">
        <references count="1">
          <reference field="5" count="3">
            <x v="8"/>
            <x v="9"/>
            <x v="10"/>
          </reference>
        </references>
      </pivotArea>
    </format>
    <format dxfId="24">
      <pivotArea collapsedLevelsAreSubtotals="1" fieldPosition="0">
        <references count="1">
          <reference field="5" count="0"/>
        </references>
      </pivotArea>
    </format>
    <format dxfId="23">
      <pivotArea collapsedLevelsAreSubtotals="1" fieldPosition="0">
        <references count="1">
          <reference field="5" count="0"/>
        </references>
      </pivotArea>
    </format>
    <format dxfId="22">
      <pivotArea dataOnly="0" labelOnly="1" outline="0" axis="axisValues" fieldPosition="0"/>
    </format>
    <format dxfId="21">
      <pivotArea grandRow="1" outline="0" collapsedLevelsAreSubtotals="1" fieldPosition="0"/>
    </format>
    <format dxfId="20">
      <pivotArea collapsedLevelsAreSubtotals="1" fieldPosition="0">
        <references count="1">
          <reference field="5" count="0"/>
        </references>
      </pivotArea>
    </format>
    <format dxfId="19">
      <pivotArea collapsedLevelsAreSubtotals="1" fieldPosition="0">
        <references count="1">
          <reference field="5" count="8">
            <x v="0"/>
            <x v="1"/>
            <x v="2"/>
            <x v="3"/>
            <x v="4"/>
            <x v="5"/>
            <x v="6"/>
            <x v="7"/>
          </reference>
        </references>
      </pivotArea>
    </format>
    <format dxfId="18">
      <pivotArea collapsedLevelsAreSubtotals="1" fieldPosition="0">
        <references count="1">
          <reference field="5" count="5">
            <x v="11"/>
            <x v="12"/>
            <x v="13"/>
            <x v="14"/>
            <x v="15"/>
          </reference>
        </references>
      </pivotArea>
    </format>
    <format dxfId="17">
      <pivotArea collapsedLevelsAreSubtotals="1" fieldPosition="0">
        <references count="1">
          <reference field="5" count="5">
            <x v="11"/>
            <x v="12"/>
            <x v="13"/>
            <x v="14"/>
            <x v="15"/>
          </reference>
        </references>
      </pivotArea>
    </format>
    <format dxfId="16">
      <pivotArea collapsedLevelsAreSubtotals="1" fieldPosition="0">
        <references count="1">
          <reference field="5" count="5">
            <x v="11"/>
            <x v="12"/>
            <x v="13"/>
            <x v="14"/>
            <x v="15"/>
          </reference>
        </references>
      </pivotArea>
    </format>
    <format dxfId="1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278CD3F-1DE7-48A1-9EB2-FF50AEBB193F}" name="Tabela przestawna4" cacheId="2" applyNumberFormats="0" applyBorderFormats="0" applyFontFormats="0" applyPatternFormats="0" applyAlignmentFormats="0" applyWidthHeightFormats="1" dataCaption="Wartości" updatedVersion="8" minRefreshableVersion="3" useAutoFormatting="1" itemPrintTitles="1" createdVersion="8" indent="0" outline="1" outlineData="1" multipleFieldFilters="0">
  <location ref="A18:B36" firstHeaderRow="1" firstDataRow="1" firstDataCol="1"/>
  <pivotFields count="8">
    <pivotField showAll="0"/>
    <pivotField axis="axisRow" showAll="0">
      <items count="20">
        <item x="0"/>
        <item x="9"/>
        <item x="1"/>
        <item x="10"/>
        <item m="1" x="18"/>
        <item x="11"/>
        <item x="3"/>
        <item x="12"/>
        <item x="13"/>
        <item x="4"/>
        <item x="5"/>
        <item x="6"/>
        <item x="7"/>
        <item x="15"/>
        <item x="8"/>
        <item m="1" x="17"/>
        <item x="2"/>
        <item x="14"/>
        <item x="16"/>
        <item t="default"/>
      </items>
    </pivotField>
    <pivotField showAll="0"/>
    <pivotField showAll="0"/>
    <pivotField showAll="0"/>
    <pivotField showAll="0"/>
    <pivotField showAll="0"/>
    <pivotField dataField="1" numFmtId="165" showAll="0"/>
  </pivotFields>
  <rowFields count="1">
    <field x="1"/>
  </rowFields>
  <rowItems count="18">
    <i>
      <x/>
    </i>
    <i>
      <x v="1"/>
    </i>
    <i>
      <x v="2"/>
    </i>
    <i>
      <x v="3"/>
    </i>
    <i>
      <x v="5"/>
    </i>
    <i>
      <x v="6"/>
    </i>
    <i>
      <x v="7"/>
    </i>
    <i>
      <x v="8"/>
    </i>
    <i>
      <x v="9"/>
    </i>
    <i>
      <x v="10"/>
    </i>
    <i>
      <x v="11"/>
    </i>
    <i>
      <x v="12"/>
    </i>
    <i>
      <x v="13"/>
    </i>
    <i>
      <x v="14"/>
    </i>
    <i>
      <x v="16"/>
    </i>
    <i>
      <x v="17"/>
    </i>
    <i>
      <x v="18"/>
    </i>
    <i t="grand">
      <x/>
    </i>
  </rowItems>
  <colItems count="1">
    <i/>
  </colItems>
  <dataFields count="1">
    <dataField name="Suma z Maksymalna wartość wkładu UE (euro)" fld="7" baseField="0" baseItem="0" numFmtId="165"/>
  </dataFields>
  <formats count="13">
    <format dxfId="54">
      <pivotArea dataOnly="0" labelOnly="1" outline="0" axis="axisValues" fieldPosition="0"/>
    </format>
    <format dxfId="53">
      <pivotArea dataOnly="0" labelOnly="1" outline="0" axis="axisValues" fieldPosition="0"/>
    </format>
    <format dxfId="52">
      <pivotArea dataOnly="0" labelOnly="1" outline="0" axis="axisValues" fieldPosition="0"/>
    </format>
    <format dxfId="51">
      <pivotArea dataOnly="0" labelOnly="1" outline="0" axis="axisValues" fieldPosition="0"/>
    </format>
    <format dxfId="50">
      <pivotArea dataOnly="0" labelOnly="1" outline="0" fieldPosition="0">
        <references count="1">
          <reference field="4294967294" count="1">
            <x v="0"/>
          </reference>
        </references>
      </pivotArea>
    </format>
    <format dxfId="49">
      <pivotArea dataOnly="0" labelOnly="1" outline="0" fieldPosition="0">
        <references count="1">
          <reference field="4294967294" count="1">
            <x v="0"/>
          </reference>
        </references>
      </pivotArea>
    </format>
    <format dxfId="48">
      <pivotArea dataOnly="0" labelOnly="1" outline="0" fieldPosition="0">
        <references count="1">
          <reference field="4294967294" count="1">
            <x v="0"/>
          </reference>
        </references>
      </pivotArea>
    </format>
    <format dxfId="47">
      <pivotArea dataOnly="0" labelOnly="1" outline="0" fieldPosition="0">
        <references count="1">
          <reference field="4294967294" count="1">
            <x v="0"/>
          </reference>
        </references>
      </pivotArea>
    </format>
    <format dxfId="46">
      <pivotArea field="1" type="button" dataOnly="0" labelOnly="1" outline="0" axis="axisRow" fieldPosition="0"/>
    </format>
    <format dxfId="45">
      <pivotArea field="1" type="button" dataOnly="0" labelOnly="1" outline="0" axis="axisRow" fieldPosition="0"/>
    </format>
    <format dxfId="44">
      <pivotArea grandRow="1" outline="0" collapsedLevelsAreSubtotals="1" fieldPosition="0"/>
    </format>
    <format dxfId="43">
      <pivotArea dataOnly="0" labelOnly="1" grandRow="1" outline="0" fieldPosition="0"/>
    </format>
    <format dxfId="4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5048298-39CF-4CC2-83D2-38F48B3BDC3C}" name="Tabela przestawna3" cacheId="0" applyNumberFormats="0" applyBorderFormats="0" applyFontFormats="0" applyPatternFormats="0" applyAlignmentFormats="0" applyWidthHeightFormats="1" dataCaption="Wartości" updatedVersion="8" minRefreshableVersion="3" useAutoFormatting="1" itemPrintTitles="1" createdVersion="8" indent="0" outline="1" outlineData="1" multipleFieldFilters="0">
  <location ref="I2:I5" firstHeaderRow="1" firstDataRow="1" firstDataCol="1"/>
  <pivotFields count="8">
    <pivotField showAll="0"/>
    <pivotField showAll="0"/>
    <pivotField showAll="0"/>
    <pivotField axis="axisRow" showAll="0">
      <items count="3">
        <item x="0"/>
        <item x="1"/>
        <item t="default"/>
      </items>
    </pivotField>
    <pivotField showAll="0"/>
    <pivotField showAll="0"/>
    <pivotField showAll="0">
      <items count="2">
        <item x="0"/>
        <item t="default"/>
      </items>
    </pivotField>
    <pivotField numFmtId="8" showAll="0"/>
  </pivotFields>
  <rowFields count="1">
    <field x="3"/>
  </rowFields>
  <rowItems count="3">
    <i>
      <x/>
    </i>
    <i>
      <x v="1"/>
    </i>
    <i t="grand">
      <x/>
    </i>
  </rowItems>
  <colItems count="1">
    <i/>
  </colItems>
  <formats count="21">
    <format dxfId="75">
      <pivotArea field="6" type="button" dataOnly="0" labelOnly="1" outline="0"/>
    </format>
    <format dxfId="74">
      <pivotArea dataOnly="0" labelOnly="1" outline="0" axis="axisValues" fieldPosition="0"/>
    </format>
    <format dxfId="73">
      <pivotArea field="6" type="button" dataOnly="0" labelOnly="1" outline="0"/>
    </format>
    <format dxfId="72">
      <pivotArea dataOnly="0" labelOnly="1" outline="0" axis="axisValues" fieldPosition="0"/>
    </format>
    <format dxfId="71">
      <pivotArea type="all" dataOnly="0" outline="0" fieldPosition="0"/>
    </format>
    <format dxfId="70">
      <pivotArea outline="0" collapsedLevelsAreSubtotals="1" fieldPosition="0"/>
    </format>
    <format dxfId="69">
      <pivotArea field="6" type="button" dataOnly="0" labelOnly="1" outline="0"/>
    </format>
    <format dxfId="68">
      <pivotArea dataOnly="0" labelOnly="1" grandRow="1" outline="0" fieldPosition="0"/>
    </format>
    <format dxfId="67">
      <pivotArea dataOnly="0" labelOnly="1" outline="0" axis="axisValues" fieldPosition="0"/>
    </format>
    <format dxfId="66">
      <pivotArea outline="0" collapsedLevelsAreSubtotals="1" fieldPosition="0"/>
    </format>
    <format dxfId="65">
      <pivotArea dataOnly="0" labelOnly="1" outline="0" axis="axisValues" fieldPosition="0"/>
    </format>
    <format dxfId="64">
      <pivotArea field="6" type="button" dataOnly="0" labelOnly="1" outline="0"/>
    </format>
    <format dxfId="63">
      <pivotArea dataOnly="0" labelOnly="1" outline="0" axis="axisValues" fieldPosition="0"/>
    </format>
    <format dxfId="62">
      <pivotArea field="3" type="button" dataOnly="0" labelOnly="1" outline="0" axis="axisRow" fieldPosition="0"/>
    </format>
    <format dxfId="61">
      <pivotArea field="3" type="button" dataOnly="0" labelOnly="1" outline="0" axis="axisRow" fieldPosition="0"/>
    </format>
    <format dxfId="60">
      <pivotArea outline="0" collapsedLevelsAreSubtotals="1" fieldPosition="0"/>
    </format>
    <format dxfId="59">
      <pivotArea dataOnly="0" labelOnly="1" fieldPosition="0">
        <references count="1">
          <reference field="3" count="0"/>
        </references>
      </pivotArea>
    </format>
    <format dxfId="58">
      <pivotArea dataOnly="0" labelOnly="1" grandRow="1" outline="0" fieldPosition="0"/>
    </format>
    <format dxfId="57">
      <pivotArea outline="0" collapsedLevelsAreSubtotals="1" fieldPosition="0"/>
    </format>
    <format dxfId="56">
      <pivotArea collapsedLevelsAreSubtotals="1" fieldPosition="0">
        <references count="1">
          <reference field="3" count="1">
            <x v="1"/>
          </reference>
        </references>
      </pivotArea>
    </format>
    <format dxfId="55">
      <pivotArea dataOnly="0" labelOnly="1" fieldPosition="0">
        <references count="1">
          <reference field="3"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380285-7C77-4C20-9119-80E1C129FF12}" name="Tabela2" displayName="Tabela2" ref="A1:H11" totalsRowShown="0">
  <autoFilter ref="A1:H11" xr:uid="{E4380285-7C77-4C20-9119-80E1C129FF12}"/>
  <tableColumns count="8">
    <tableColumn id="1" xr3:uid="{4D894D3E-AF85-4F22-A598-6CBAE1BE12CD}" name="Lp."/>
    <tableColumn id="2" xr3:uid="{D19D17F0-FE65-4063-9E47-00266AE03D91}" name="Tytuł projektu"/>
    <tableColumn id="3" xr3:uid="{D680BD5D-8A5B-45E5-A5FF-5DB3936D4188}" name="Nazwa beneficjenta/ew. partnerów"/>
    <tableColumn id="4" xr3:uid="{3F5EE39A-9B3A-44F3-8FB5-8D8EF17869E7}" name="Lista podstawowa/rezerwowa"/>
    <tableColumn id="5" xr3:uid="{08A269F7-0B71-46A6-83E0-C171A7E29D8E}" name="Planowany zakres projektu – najważniejsze elementy projektu "/>
    <tableColumn id="6" xr3:uid="{5C66D571-1563-4B4A-B517-3B068FF51FE9}" name="Wskazanie zgodności projektu z programem" dataDxfId="87"/>
    <tableColumn id="7" xr3:uid="{084F3315-F3A7-4942-A35A-C22F08A36040}" name="NR DZIAŁANIA"/>
    <tableColumn id="8" xr3:uid="{DC56A2A8-830A-4C29-BC8E-4DC315B09A34}" name="Maksymalna wartość wkładu UE (zł)"/>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040B7BF-11A6-4DF4-9C65-EDB191F0B30E}" name="Tabela10" displayName="Tabela10" ref="A1:H5" totalsRowShown="0">
  <autoFilter ref="A1:H5" xr:uid="{C040B7BF-11A6-4DF4-9C65-EDB191F0B30E}"/>
  <tableColumns count="8">
    <tableColumn id="1" xr3:uid="{9DA558D6-5DA6-4EA2-8D3B-812AAA0898F2}" name="Lp."/>
    <tableColumn id="2" xr3:uid="{67D0A766-86D6-43F9-8F81-33B11B4F4B1B}" name="Tytuł projektu"/>
    <tableColumn id="3" xr3:uid="{598576B5-496F-4A6D-8E64-AAE0829367B7}" name="Nazwa beneficjenta/ew. partnerów"/>
    <tableColumn id="4" xr3:uid="{2C7E7C04-14A8-47BF-929D-5A278B3CFE3B}" name="Lista podstawowa/rezerwowa"/>
    <tableColumn id="5" xr3:uid="{A85AF6C7-39C4-430E-943F-4274B2376E1F}" name="Planowany zakres projektu – najważniejsze elementy projektu "/>
    <tableColumn id="6" xr3:uid="{A93FC7A1-A39E-441A-AF22-1798830E6277}" name="Wskazanie zgodności projektu z programem" dataDxfId="78"/>
    <tableColumn id="7" xr3:uid="{411411AF-6CE1-4398-986A-0A24AD4BF6A6}" name="NR DZIAŁANIA"/>
    <tableColumn id="8" xr3:uid="{3776C477-9CE0-49CD-BBD2-07F3B426F3AD}" name="Maksymalna wartość wkładu UE (zł)"/>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92D59DE-5F8D-45F0-8659-D71EEBB5DEB8}" name="Tabela11" displayName="Tabela11" ref="A1:H5" totalsRowShown="0">
  <autoFilter ref="A1:H5" xr:uid="{B92D59DE-5F8D-45F0-8659-D71EEBB5DEB8}"/>
  <tableColumns count="8">
    <tableColumn id="1" xr3:uid="{C21C4681-0EFE-44C9-AE13-3147E6888E7C}" name="Lp."/>
    <tableColumn id="2" xr3:uid="{F6227336-8457-4C75-A675-6F1DA05325E2}" name="Tytuł projektu"/>
    <tableColumn id="3" xr3:uid="{E23CCA14-961B-48D5-A28F-01B07E731583}" name="Nazwa beneficjenta/ew. partnerów"/>
    <tableColumn id="4" xr3:uid="{AC7F4776-3A4D-43A6-A84F-8423DB7E7022}" name="Lista podstawowa/rezerwowa"/>
    <tableColumn id="5" xr3:uid="{6F3CBAF0-5A33-4DDD-8091-F9497BC50FEC}" name="Planowany zakres projektu – najważniejsze elementy projektu "/>
    <tableColumn id="6" xr3:uid="{BCCA3354-5F5D-450D-8308-51BFC1E03F74}" name="Wskazanie zgodności projektu z programem" dataDxfId="77"/>
    <tableColumn id="7" xr3:uid="{5643B4DB-E64E-40AA-B6A6-C46A34FEE52A}" name="NR DZIAŁANIA"/>
    <tableColumn id="8" xr3:uid="{AE756CAD-51DA-4490-88A2-763E12F59994}" name="Maksymalna wartość wkładu UE (zł)"/>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C7AF1A9-CEC5-4D6B-A5F5-A53355191111}" name="Tabela12" displayName="Tabela12" ref="A1:H5" totalsRowShown="0">
  <autoFilter ref="A1:H5" xr:uid="{8C7AF1A9-CEC5-4D6B-A5F5-A53355191111}"/>
  <tableColumns count="8">
    <tableColumn id="1" xr3:uid="{CF73FCA2-039A-4481-BDEC-6BC3C58B5078}" name="Lp."/>
    <tableColumn id="2" xr3:uid="{52C64CAB-9A42-426A-944A-808F9D2AC656}" name="Tytuł projektu"/>
    <tableColumn id="3" xr3:uid="{224D1913-DDD2-4F6F-9618-2E7C8E3398C5}" name="Nazwa beneficjenta/ew. partnerów"/>
    <tableColumn id="4" xr3:uid="{C687ED6E-10A4-44A1-AA51-590A5A53F4E4}" name="Lista podstawowa/rezerwowa"/>
    <tableColumn id="5" xr3:uid="{26AB4108-031D-466E-9044-9C9C6AD5345F}" name="Planowany zakres projektu – najważniejsze elementy projektu "/>
    <tableColumn id="6" xr3:uid="{0DCEEF13-6FE3-4A15-8293-59645F392AAE}" name="Wskazanie zgodności projektu z programem" dataDxfId="76"/>
    <tableColumn id="7" xr3:uid="{2771EC1A-C422-4332-8510-3B2C8FCD7E85}" name="NR DZIAŁANIA"/>
    <tableColumn id="8" xr3:uid="{D0A8AB67-F18B-4214-A652-F7FA36D689E5}" name="Maksymalna wartość wkładu UE (zł)"/>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C4202C8-6C2F-4C1E-9A65-7F1B4308EAE5}" name="Tabela3" displayName="Tabela3" ref="A1:H11" totalsRowShown="0">
  <autoFilter ref="A1:H11" xr:uid="{FC4202C8-6C2F-4C1E-9A65-7F1B4308EAE5}"/>
  <tableColumns count="8">
    <tableColumn id="1" xr3:uid="{33F0C494-6D29-4EFF-AEC7-26DB4EE50FFA}" name="Lp."/>
    <tableColumn id="2" xr3:uid="{ED84A10F-6AB2-4A7A-AF9A-8D0DAB2F28A9}" name="Tytuł projektu"/>
    <tableColumn id="3" xr3:uid="{19031332-825F-463C-AE14-60657CC65DFE}" name="Nazwa beneficjenta/ew. partnerów"/>
    <tableColumn id="4" xr3:uid="{43A0CE9A-78C0-4571-A358-D5C57EF14770}" name="Lista podstawowa/rezerwowa"/>
    <tableColumn id="5" xr3:uid="{359CB57A-3F98-45B9-95B6-B4C2B114FEC6}" name="Planowany zakres projektu – najważniejsze elementy projektu "/>
    <tableColumn id="6" xr3:uid="{0160E55C-DC00-493C-8C35-3CF1DC2D5112}" name="Wskazanie zgodności projektu z programem" dataDxfId="86"/>
    <tableColumn id="7" xr3:uid="{6089FCDA-823A-4C01-8B55-52895AE999EF}" name="NR DZIAŁANIA"/>
    <tableColumn id="8" xr3:uid="{83AA91B1-C631-4E61-BAD2-8263C7F115A6}" name="Maksymalna wartość wkładu UE (zł)"/>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AA6998-C2A5-46F5-B742-8BBEF26E59BD}" name="Tabela1" displayName="Tabela1" ref="A1:H11" totalsRowShown="0">
  <autoFilter ref="A1:H11" xr:uid="{2CAA6998-C2A5-46F5-B742-8BBEF26E59BD}"/>
  <tableColumns count="8">
    <tableColumn id="1" xr3:uid="{20E1F7AD-69B9-4ACA-9A5E-EBD8231CB58D}" name="Lp."/>
    <tableColumn id="2" xr3:uid="{FC30C29C-4C3C-43A6-A52E-96956560B25F}" name="Tytuł projektu"/>
    <tableColumn id="3" xr3:uid="{6786F032-B47B-4823-B733-5FE2DEFAFAB4}" name="Nazwa beneficjenta/ew. partnerów"/>
    <tableColumn id="4" xr3:uid="{8858F062-2F51-46DA-BDAE-037B4CC693A3}" name="Lista podstawowa/rezerwowa"/>
    <tableColumn id="5" xr3:uid="{56BCB5A2-A294-46D4-B5AC-7C6E17EDFD28}" name="Planowany zakres projektu – najważniejsze elementy projektu "/>
    <tableColumn id="6" xr3:uid="{CDD85F23-3821-421D-9DC8-482F8F29969F}" name="Wskazanie zgodności projektu z programem" dataDxfId="85"/>
    <tableColumn id="7" xr3:uid="{72638A96-E46F-43A0-B170-E4B03F6528D6}" name="NR DZIAŁANIA"/>
    <tableColumn id="8" xr3:uid="{28F7BBC6-8803-48F2-8751-794E31AD65D9}" name="Maksymalna wartość wkładu UE (zł)"/>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62F6669-DA0D-45C7-A64E-FBF942F32046}" name="Tabela4" displayName="Tabela4" ref="A1:H5" totalsRowShown="0">
  <autoFilter ref="A1:H5" xr:uid="{162F6669-DA0D-45C7-A64E-FBF942F32046}"/>
  <tableColumns count="8">
    <tableColumn id="1" xr3:uid="{2C3E5816-18B9-4C98-A5DD-55727451EA9A}" name="Lp."/>
    <tableColumn id="2" xr3:uid="{3954E471-7D5D-4A04-B767-54AD99C3BE0B}" name="Tytuł projektu"/>
    <tableColumn id="3" xr3:uid="{A9B6EA79-C50F-4CF0-8234-5741F40F7837}" name="Nazwa beneficjenta/ew. partnerów"/>
    <tableColumn id="4" xr3:uid="{8C837DE6-6503-4B99-8E46-6969B9A29462}" name="Lista podstawowa/rezerwowa"/>
    <tableColumn id="5" xr3:uid="{708B6E7A-4346-4F14-899D-B25D7B401E49}" name="Planowany zakres projektu – najważniejsze elementy projektu "/>
    <tableColumn id="6" xr3:uid="{BB2709CD-A2D1-4E0A-9342-B2C52E52389E}" name="Wskazanie zgodności projektu z programem" dataDxfId="84"/>
    <tableColumn id="7" xr3:uid="{8364314D-BA87-4180-AF91-663C73D06439}" name="NR DZIAŁANIA"/>
    <tableColumn id="8" xr3:uid="{158535B7-E31B-42DB-A780-C7A18F3D307D}" name="Maksymalna wartość wkładu UE (zł)"/>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74A4532-A6A7-4D7C-B8F3-EA1748F948A8}" name="Tabela5" displayName="Tabela5" ref="A1:H11" totalsRowShown="0">
  <autoFilter ref="A1:H11" xr:uid="{A74A4532-A6A7-4D7C-B8F3-EA1748F948A8}"/>
  <tableColumns count="8">
    <tableColumn id="1" xr3:uid="{56EA325B-7C00-4B73-B9F4-AAE2671B7430}" name="Lp."/>
    <tableColumn id="2" xr3:uid="{03EBE645-5121-4502-AF2F-90DFA9778464}" name="Tytuł projektu"/>
    <tableColumn id="3" xr3:uid="{617228F4-7B4A-4013-8F97-95C5D0F7F5DA}" name="Nazwa beneficjenta/ew. partnerów"/>
    <tableColumn id="4" xr3:uid="{A5E7D05B-FC75-4DCB-8281-4C051646DF87}" name="Lista podstawowa/rezerwowa"/>
    <tableColumn id="5" xr3:uid="{99084DC3-417A-413A-A74C-9DE0DF6F664A}" name="Planowany zakres projektu – najważniejsze elementy projektu "/>
    <tableColumn id="6" xr3:uid="{2C80903C-7AC9-4E1B-AD58-1A87489D2A3C}" name="Wskazanie zgodności projektu z programem" dataDxfId="83"/>
    <tableColumn id="7" xr3:uid="{F76AA420-932C-488F-8FEB-879046BAFE60}" name="NR DZIAŁANIA"/>
    <tableColumn id="8" xr3:uid="{84003700-DF89-4E2B-B6F1-B83C44CF48B1}" name="Maksymalna wartość wkładu UE (zł)"/>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5F9753E-E9DF-4778-AF26-AE5ADA9224A6}" name="Tabela6" displayName="Tabela6" ref="A1:H5" totalsRowShown="0">
  <autoFilter ref="A1:H5" xr:uid="{45F9753E-E9DF-4778-AF26-AE5ADA9224A6}"/>
  <tableColumns count="8">
    <tableColumn id="1" xr3:uid="{157136CA-86F3-496C-A57A-825246B17DD9}" name="Lp."/>
    <tableColumn id="2" xr3:uid="{9B822110-C1A9-4B33-88E7-F9AE939FFD4D}" name="Tytuł projektu"/>
    <tableColumn id="3" xr3:uid="{70C02890-A4CB-403B-98CB-E9E3779ACA34}" name="Nazwa beneficjenta/ew. partnerów"/>
    <tableColumn id="4" xr3:uid="{831336F8-2D71-45A7-B89B-825831A13D6C}" name="Lista podstawowa/rezerwowa"/>
    <tableColumn id="5" xr3:uid="{2D51AA48-30F3-4D0C-AE21-E5258B736020}" name="Planowany zakres projektu – najważniejsze elementy projektu "/>
    <tableColumn id="6" xr3:uid="{CB949CD5-3F2A-46D5-9749-97A74C288480}" name="Wskazanie zgodności projektu z programem" dataDxfId="82"/>
    <tableColumn id="7" xr3:uid="{385299F6-2D49-4BE3-A175-77DF05E5D64C}" name="NR DZIAŁANIA"/>
    <tableColumn id="8" xr3:uid="{41D8B4E8-42BA-4E5B-A0C2-4D073C7FD860}" name="Maksymalna wartość wkładu UE (zł)"/>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1A60750-8611-4576-ABF4-581DA8084245}" name="Tabela7" displayName="Tabela7" ref="A1:H5" totalsRowShown="0">
  <autoFilter ref="A1:H5" xr:uid="{F1A60750-8611-4576-ABF4-581DA8084245}"/>
  <tableColumns count="8">
    <tableColumn id="1" xr3:uid="{5E1FDC69-C87E-4111-92D5-6D1D1D0AD5DF}" name="Lp."/>
    <tableColumn id="2" xr3:uid="{971DFE3B-C2E7-4575-9F4A-3D36AD292B5D}" name="Tytuł projektu"/>
    <tableColumn id="3" xr3:uid="{A5E93F0C-7734-421C-B5C4-D34DFCB72DDD}" name="Nazwa beneficjenta/ew. partnerów"/>
    <tableColumn id="4" xr3:uid="{1116E3C5-1B9F-4A49-ADB7-2788D9E40537}" name="Lista podstawowa/rezerwowa"/>
    <tableColumn id="5" xr3:uid="{8DC56C2D-A4E4-4268-BD62-D70313736381}" name="Planowany zakres projektu – najważniejsze elementy projektu "/>
    <tableColumn id="6" xr3:uid="{4209597A-FBD9-4834-B628-2488048A68AE}" name="Wskazanie zgodności projektu z programem" dataDxfId="81"/>
    <tableColumn id="7" xr3:uid="{A5B9AB84-7A9B-4773-899F-BDE1522A8CFF}" name="NR DZIAŁANIA"/>
    <tableColumn id="8" xr3:uid="{383CB03A-3734-455E-9C9A-1D8B6DC8DB84}" name="Maksymalna wartość wkładu UE (zł)"/>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CBC83B0-CA81-4815-B315-921E8D7CD5D9}" name="Tabela8" displayName="Tabela8" ref="A1:H11" totalsRowShown="0">
  <autoFilter ref="A1:H11" xr:uid="{4CBC83B0-CA81-4815-B315-921E8D7CD5D9}"/>
  <tableColumns count="8">
    <tableColumn id="1" xr3:uid="{97ED533D-93B4-4240-9209-D48FBFEF103F}" name="Lp."/>
    <tableColumn id="2" xr3:uid="{5294B358-DB4B-47F7-A135-65A5C0335C7C}" name="Tytuł projektu"/>
    <tableColumn id="3" xr3:uid="{6D58E015-9016-44AB-B9E4-D7F3B6C8E95D}" name="Nazwa beneficjenta/ew. partnerów"/>
    <tableColumn id="4" xr3:uid="{E8FE0928-17DB-4990-A779-6A1714092C7B}" name="Lista podstawowa/rezerwowa"/>
    <tableColumn id="5" xr3:uid="{E925ACDC-A774-4B72-ABB6-2150BEA5F4F5}" name="Planowany zakres projektu – najważniejsze elementy projektu "/>
    <tableColumn id="6" xr3:uid="{E7E7DF3E-DA32-42AB-A806-21AFCB96BCEF}" name="Wskazanie zgodności projektu z programem" dataDxfId="80"/>
    <tableColumn id="7" xr3:uid="{EC67FAB0-42F2-4B71-BB37-1E80627D8EB0}" name="NR DZIAŁANIA"/>
    <tableColumn id="8" xr3:uid="{18A0188E-1293-4205-9832-8C5BB771CA94}" name="Maksymalna wartość wkładu UE (zł)"/>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2CC61E1-DFB9-411F-9F95-ABE2B7032295}" name="Tabela9" displayName="Tabela9" ref="A1:H11" totalsRowShown="0">
  <autoFilter ref="A1:H11" xr:uid="{02CC61E1-DFB9-411F-9F95-ABE2B7032295}"/>
  <tableColumns count="8">
    <tableColumn id="1" xr3:uid="{A57CD4FF-16C5-4AE0-923D-E26E9167F0EE}" name="Lp."/>
    <tableColumn id="2" xr3:uid="{E37FC657-2C30-4061-9FF8-7E4191F249C9}" name="Tytuł projektu"/>
    <tableColumn id="3" xr3:uid="{92B14054-C10E-4B14-9E24-84DC1C3B7FBB}" name="Nazwa beneficjenta/ew. partnerów"/>
    <tableColumn id="4" xr3:uid="{29032198-B619-43F1-8943-71722453DF6E}" name="Lista podstawowa/rezerwowa"/>
    <tableColumn id="5" xr3:uid="{38B8D102-71EE-4A82-8B63-1683A67A5517}" name="Planowany zakres projektu – najważniejsze elementy projektu "/>
    <tableColumn id="6" xr3:uid="{8AB2AEF3-EFB6-45E6-8AD2-DF85AA180970}" name="Wskazanie zgodności projektu z programem" dataDxfId="79"/>
    <tableColumn id="7" xr3:uid="{924A90D2-8481-400B-985D-88D9AA75BDEC}" name="NR DZIAŁANIA"/>
    <tableColumn id="8" xr3:uid="{02924ABE-6884-4BAD-846B-715903402FC8}" name="Maksymalna wartość wkładu UE (zł)"/>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6.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4.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8DB76-8CD3-4319-A9F7-73C162C2D3C0}">
  <dimension ref="A1:O170"/>
  <sheetViews>
    <sheetView tabSelected="1" zoomScale="85" zoomScaleNormal="85" zoomScaleSheetLayoutView="40" workbookViewId="0">
      <pane xSplit="1" ySplit="3" topLeftCell="C40" activePane="bottomRight" state="frozen"/>
      <selection pane="topRight" activeCell="B1" sqref="B1"/>
      <selection pane="bottomLeft" activeCell="A5" sqref="A5"/>
      <selection pane="bottomRight" activeCell="L93" sqref="L93:L167"/>
    </sheetView>
  </sheetViews>
  <sheetFormatPr defaultColWidth="9.109375" defaultRowHeight="13.8" x14ac:dyDescent="0.3"/>
  <cols>
    <col min="1" max="1" width="15.5546875" style="1" customWidth="1"/>
    <col min="2" max="2" width="32.5546875" style="1" customWidth="1"/>
    <col min="3" max="3" width="21.5546875" style="1" customWidth="1"/>
    <col min="4" max="4" width="5.5546875" style="2" bestFit="1" customWidth="1"/>
    <col min="5" max="5" width="37.5546875" style="2" customWidth="1"/>
    <col min="6" max="6" width="20.44140625" style="44" customWidth="1"/>
    <col min="7" max="7" width="93" style="1" customWidth="1"/>
    <col min="8" max="8" width="58.44140625" style="1" customWidth="1"/>
    <col min="9" max="9" width="17" style="44" customWidth="1"/>
    <col min="10" max="10" width="19.109375" style="44" customWidth="1"/>
    <col min="11" max="11" width="16.33203125" style="1" hidden="1" customWidth="1"/>
    <col min="12" max="12" width="16.33203125" style="1" customWidth="1"/>
    <col min="13" max="14" width="14.44140625" style="1" customWidth="1"/>
    <col min="15" max="15" width="240.44140625" style="1" customWidth="1"/>
    <col min="16" max="16384" width="9.109375" style="1"/>
  </cols>
  <sheetData>
    <row r="1" spans="1:15" s="3" customFormat="1" ht="47.25" customHeight="1" thickBot="1" x14ac:dyDescent="0.35">
      <c r="A1" s="497" t="s">
        <v>547</v>
      </c>
      <c r="B1" s="498"/>
      <c r="C1" s="498"/>
      <c r="D1" s="498"/>
      <c r="E1" s="498"/>
      <c r="F1" s="498"/>
      <c r="G1" s="498"/>
      <c r="H1" s="498"/>
      <c r="I1" s="498"/>
      <c r="J1" s="498"/>
      <c r="K1" s="498"/>
      <c r="L1" s="498"/>
      <c r="M1" s="498"/>
      <c r="N1" s="498"/>
      <c r="O1" s="499"/>
    </row>
    <row r="2" spans="1:15" s="46" customFormat="1" ht="21.75" customHeight="1" x14ac:dyDescent="0.3">
      <c r="A2" s="502" t="s">
        <v>0</v>
      </c>
      <c r="B2" s="503"/>
      <c r="C2" s="503"/>
      <c r="D2" s="500" t="s">
        <v>1</v>
      </c>
      <c r="E2" s="500"/>
      <c r="F2" s="500"/>
      <c r="G2" s="500"/>
      <c r="H2" s="500"/>
      <c r="I2" s="500"/>
      <c r="J2" s="500"/>
      <c r="K2" s="500"/>
      <c r="L2" s="500"/>
      <c r="M2" s="500"/>
      <c r="N2" s="500"/>
      <c r="O2" s="501"/>
    </row>
    <row r="3" spans="1:15" ht="113.25" customHeight="1" x14ac:dyDescent="0.3">
      <c r="A3" s="202" t="s">
        <v>2</v>
      </c>
      <c r="B3" s="53" t="s">
        <v>3</v>
      </c>
      <c r="C3" s="53" t="s">
        <v>4</v>
      </c>
      <c r="D3" s="54" t="s">
        <v>5</v>
      </c>
      <c r="E3" s="54" t="s">
        <v>6</v>
      </c>
      <c r="F3" s="54" t="s">
        <v>7</v>
      </c>
      <c r="G3" s="54" t="s">
        <v>8</v>
      </c>
      <c r="H3" s="54" t="s">
        <v>9</v>
      </c>
      <c r="I3" s="54" t="s">
        <v>195</v>
      </c>
      <c r="J3" s="54" t="s">
        <v>11</v>
      </c>
      <c r="K3" s="55" t="s">
        <v>12</v>
      </c>
      <c r="L3" s="55" t="s">
        <v>13</v>
      </c>
      <c r="M3" s="54" t="s">
        <v>185</v>
      </c>
      <c r="N3" s="54" t="s">
        <v>184</v>
      </c>
      <c r="O3" s="56" t="s">
        <v>14</v>
      </c>
    </row>
    <row r="4" spans="1:15" ht="124.2" x14ac:dyDescent="0.3">
      <c r="A4" s="510" t="s">
        <v>15</v>
      </c>
      <c r="B4" s="512" t="s">
        <v>323</v>
      </c>
      <c r="C4" s="512" t="s">
        <v>655</v>
      </c>
      <c r="D4" s="144">
        <v>1</v>
      </c>
      <c r="E4" s="426" t="s">
        <v>16</v>
      </c>
      <c r="F4" s="218" t="s">
        <v>17</v>
      </c>
      <c r="G4" s="219" t="s">
        <v>386</v>
      </c>
      <c r="H4" s="220" t="s">
        <v>188</v>
      </c>
      <c r="I4" s="221" t="s">
        <v>630</v>
      </c>
      <c r="J4" s="219" t="s">
        <v>18</v>
      </c>
      <c r="K4" s="222">
        <v>3617953</v>
      </c>
      <c r="L4" s="223">
        <f t="shared" ref="L4:L36" si="0">K4/4.4074</f>
        <v>820881.47206970095</v>
      </c>
      <c r="M4" s="224" t="s">
        <v>19</v>
      </c>
      <c r="N4" s="224" t="s">
        <v>203</v>
      </c>
      <c r="O4" s="225" t="s">
        <v>515</v>
      </c>
    </row>
    <row r="5" spans="1:15" ht="124.2" x14ac:dyDescent="0.3">
      <c r="A5" s="510"/>
      <c r="B5" s="512"/>
      <c r="C5" s="512"/>
      <c r="D5" s="144">
        <v>2</v>
      </c>
      <c r="E5" s="426" t="s">
        <v>491</v>
      </c>
      <c r="F5" s="226" t="s">
        <v>17</v>
      </c>
      <c r="G5" s="227" t="s">
        <v>385</v>
      </c>
      <c r="H5" s="220" t="s">
        <v>402</v>
      </c>
      <c r="I5" s="228" t="s">
        <v>631</v>
      </c>
      <c r="J5" s="219" t="s">
        <v>18</v>
      </c>
      <c r="K5" s="222">
        <v>3617953</v>
      </c>
      <c r="L5" s="223">
        <f t="shared" si="0"/>
        <v>820881.47206970095</v>
      </c>
      <c r="M5" s="224" t="s">
        <v>19</v>
      </c>
      <c r="N5" s="224" t="s">
        <v>221</v>
      </c>
      <c r="O5" s="225" t="s">
        <v>515</v>
      </c>
    </row>
    <row r="6" spans="1:15" ht="138" x14ac:dyDescent="0.3">
      <c r="A6" s="510"/>
      <c r="B6" s="512"/>
      <c r="C6" s="512"/>
      <c r="D6" s="87">
        <v>3</v>
      </c>
      <c r="E6" s="229" t="s">
        <v>309</v>
      </c>
      <c r="F6" s="217" t="s">
        <v>21</v>
      </c>
      <c r="G6" s="230" t="s">
        <v>384</v>
      </c>
      <c r="H6" s="220" t="s">
        <v>402</v>
      </c>
      <c r="I6" s="228" t="s">
        <v>631</v>
      </c>
      <c r="J6" s="219" t="s">
        <v>18</v>
      </c>
      <c r="K6" s="231">
        <v>1195530</v>
      </c>
      <c r="L6" s="223">
        <f t="shared" si="0"/>
        <v>271255.16177338111</v>
      </c>
      <c r="M6" s="224" t="s">
        <v>219</v>
      </c>
      <c r="N6" s="224" t="s">
        <v>221</v>
      </c>
      <c r="O6" s="225" t="s">
        <v>308</v>
      </c>
    </row>
    <row r="7" spans="1:15" ht="138" x14ac:dyDescent="0.3">
      <c r="A7" s="510"/>
      <c r="B7" s="512"/>
      <c r="C7" s="512"/>
      <c r="D7" s="51">
        <v>4</v>
      </c>
      <c r="E7" s="226" t="s">
        <v>20</v>
      </c>
      <c r="F7" s="226" t="s">
        <v>21</v>
      </c>
      <c r="G7" s="219" t="s">
        <v>383</v>
      </c>
      <c r="H7" s="219" t="s">
        <v>189</v>
      </c>
      <c r="I7" s="221" t="s">
        <v>630</v>
      </c>
      <c r="J7" s="219" t="s">
        <v>18</v>
      </c>
      <c r="K7" s="231">
        <v>1195530</v>
      </c>
      <c r="L7" s="223">
        <f t="shared" si="0"/>
        <v>271255.16177338111</v>
      </c>
      <c r="M7" s="224" t="s">
        <v>219</v>
      </c>
      <c r="N7" s="224" t="s">
        <v>203</v>
      </c>
      <c r="O7" s="225" t="s">
        <v>516</v>
      </c>
    </row>
    <row r="8" spans="1:15" ht="151.80000000000001" x14ac:dyDescent="0.3">
      <c r="A8" s="510"/>
      <c r="B8" s="512"/>
      <c r="C8" s="512"/>
      <c r="D8" s="144">
        <v>5</v>
      </c>
      <c r="E8" s="226" t="s">
        <v>647</v>
      </c>
      <c r="F8" s="226" t="s">
        <v>139</v>
      </c>
      <c r="G8" s="219" t="s">
        <v>648</v>
      </c>
      <c r="H8" s="220" t="s">
        <v>188</v>
      </c>
      <c r="I8" s="221" t="s">
        <v>630</v>
      </c>
      <c r="J8" s="219" t="s">
        <v>18</v>
      </c>
      <c r="K8" s="231">
        <v>14069096</v>
      </c>
      <c r="L8" s="223">
        <f t="shared" si="0"/>
        <v>3192153.1968961293</v>
      </c>
      <c r="M8" s="224" t="s">
        <v>228</v>
      </c>
      <c r="N8" s="224" t="s">
        <v>207</v>
      </c>
      <c r="O8" s="225" t="s">
        <v>517</v>
      </c>
    </row>
    <row r="9" spans="1:15" ht="151.80000000000001" x14ac:dyDescent="0.3">
      <c r="A9" s="510"/>
      <c r="B9" s="512"/>
      <c r="C9" s="512"/>
      <c r="D9" s="144">
        <v>6</v>
      </c>
      <c r="E9" s="226" t="s">
        <v>480</v>
      </c>
      <c r="F9" s="226" t="s">
        <v>139</v>
      </c>
      <c r="G9" s="219" t="s">
        <v>650</v>
      </c>
      <c r="H9" s="220" t="s">
        <v>402</v>
      </c>
      <c r="I9" s="228" t="s">
        <v>631</v>
      </c>
      <c r="J9" s="219" t="s">
        <v>18</v>
      </c>
      <c r="K9" s="231">
        <v>12573521</v>
      </c>
      <c r="L9" s="223">
        <f t="shared" si="0"/>
        <v>2852820.4837319055</v>
      </c>
      <c r="M9" s="224" t="s">
        <v>28</v>
      </c>
      <c r="N9" s="224" t="s">
        <v>221</v>
      </c>
      <c r="O9" s="225" t="s">
        <v>518</v>
      </c>
    </row>
    <row r="10" spans="1:15" ht="138" x14ac:dyDescent="0.3">
      <c r="A10" s="510"/>
      <c r="B10" s="512"/>
      <c r="C10" s="512"/>
      <c r="D10" s="87">
        <v>7</v>
      </c>
      <c r="E10" s="226" t="s">
        <v>481</v>
      </c>
      <c r="F10" s="226" t="s">
        <v>139</v>
      </c>
      <c r="G10" s="219" t="s">
        <v>482</v>
      </c>
      <c r="H10" s="220" t="s">
        <v>479</v>
      </c>
      <c r="I10" s="228" t="s">
        <v>631</v>
      </c>
      <c r="J10" s="219" t="s">
        <v>18</v>
      </c>
      <c r="K10" s="231">
        <v>1445000</v>
      </c>
      <c r="L10" s="223">
        <v>339332.71</v>
      </c>
      <c r="M10" s="224" t="s">
        <v>219</v>
      </c>
      <c r="N10" s="224" t="s">
        <v>221</v>
      </c>
      <c r="O10" s="225" t="s">
        <v>518</v>
      </c>
    </row>
    <row r="11" spans="1:15" ht="138" x14ac:dyDescent="0.3">
      <c r="A11" s="510"/>
      <c r="B11" s="512"/>
      <c r="C11" s="512"/>
      <c r="D11" s="51">
        <v>8</v>
      </c>
      <c r="E11" s="226" t="s">
        <v>204</v>
      </c>
      <c r="F11" s="226" t="s">
        <v>23</v>
      </c>
      <c r="G11" s="227" t="s">
        <v>381</v>
      </c>
      <c r="H11" s="220" t="s">
        <v>402</v>
      </c>
      <c r="I11" s="228" t="s">
        <v>631</v>
      </c>
      <c r="J11" s="219" t="s">
        <v>18</v>
      </c>
      <c r="K11" s="231">
        <v>637500</v>
      </c>
      <c r="L11" s="223">
        <f t="shared" si="0"/>
        <v>144643.1002405046</v>
      </c>
      <c r="M11" s="224" t="s">
        <v>19</v>
      </c>
      <c r="N11" s="224" t="s">
        <v>221</v>
      </c>
      <c r="O11" s="225" t="s">
        <v>519</v>
      </c>
    </row>
    <row r="12" spans="1:15" ht="138" x14ac:dyDescent="0.3">
      <c r="A12" s="510"/>
      <c r="B12" s="512"/>
      <c r="C12" s="512"/>
      <c r="D12" s="144">
        <v>9</v>
      </c>
      <c r="E12" s="226" t="s">
        <v>205</v>
      </c>
      <c r="F12" s="226" t="s">
        <v>23</v>
      </c>
      <c r="G12" s="219" t="s">
        <v>382</v>
      </c>
      <c r="H12" s="226" t="s">
        <v>189</v>
      </c>
      <c r="I12" s="221" t="s">
        <v>630</v>
      </c>
      <c r="J12" s="219" t="s">
        <v>18</v>
      </c>
      <c r="K12" s="231">
        <v>637500</v>
      </c>
      <c r="L12" s="223">
        <f t="shared" si="0"/>
        <v>144643.1002405046</v>
      </c>
      <c r="M12" s="224" t="s">
        <v>19</v>
      </c>
      <c r="N12" s="224" t="s">
        <v>203</v>
      </c>
      <c r="O12" s="225" t="s">
        <v>519</v>
      </c>
    </row>
    <row r="13" spans="1:15" ht="138" x14ac:dyDescent="0.3">
      <c r="A13" s="510"/>
      <c r="B13" s="512"/>
      <c r="C13" s="512"/>
      <c r="D13" s="144">
        <v>10</v>
      </c>
      <c r="E13" s="226" t="s">
        <v>24</v>
      </c>
      <c r="F13" s="226" t="s">
        <v>25</v>
      </c>
      <c r="G13" s="227" t="s">
        <v>371</v>
      </c>
      <c r="H13" s="220" t="s">
        <v>188</v>
      </c>
      <c r="I13" s="221" t="s">
        <v>630</v>
      </c>
      <c r="J13" s="219" t="s">
        <v>18</v>
      </c>
      <c r="K13" s="231">
        <v>1487500</v>
      </c>
      <c r="L13" s="223">
        <f t="shared" si="0"/>
        <v>337500.56722784409</v>
      </c>
      <c r="M13" s="224" t="s">
        <v>28</v>
      </c>
      <c r="N13" s="224" t="s">
        <v>203</v>
      </c>
      <c r="O13" s="225" t="s">
        <v>520</v>
      </c>
    </row>
    <row r="14" spans="1:15" ht="138" x14ac:dyDescent="0.3">
      <c r="A14" s="510"/>
      <c r="B14" s="512"/>
      <c r="C14" s="512"/>
      <c r="D14" s="87">
        <v>11</v>
      </c>
      <c r="E14" s="226" t="s">
        <v>475</v>
      </c>
      <c r="F14" s="226" t="s">
        <v>25</v>
      </c>
      <c r="G14" s="227" t="s">
        <v>380</v>
      </c>
      <c r="H14" s="220" t="s">
        <v>402</v>
      </c>
      <c r="I14" s="228" t="s">
        <v>631</v>
      </c>
      <c r="J14" s="219" t="s">
        <v>18</v>
      </c>
      <c r="K14" s="231">
        <v>1487500</v>
      </c>
      <c r="L14" s="223">
        <f t="shared" si="0"/>
        <v>337500.56722784409</v>
      </c>
      <c r="M14" s="224" t="s">
        <v>28</v>
      </c>
      <c r="N14" s="224" t="s">
        <v>221</v>
      </c>
      <c r="O14" s="225" t="s">
        <v>264</v>
      </c>
    </row>
    <row r="15" spans="1:15" ht="138" x14ac:dyDescent="0.3">
      <c r="A15" s="510"/>
      <c r="B15" s="512"/>
      <c r="C15" s="512"/>
      <c r="D15" s="51">
        <v>12</v>
      </c>
      <c r="E15" s="226" t="s">
        <v>26</v>
      </c>
      <c r="F15" s="226" t="s">
        <v>27</v>
      </c>
      <c r="G15" s="219" t="s">
        <v>372</v>
      </c>
      <c r="H15" s="220" t="s">
        <v>188</v>
      </c>
      <c r="I15" s="221" t="s">
        <v>630</v>
      </c>
      <c r="J15" s="219" t="s">
        <v>18</v>
      </c>
      <c r="K15" s="231">
        <v>2250000</v>
      </c>
      <c r="L15" s="223">
        <f t="shared" si="0"/>
        <v>510505.05967236921</v>
      </c>
      <c r="M15" s="224" t="s">
        <v>154</v>
      </c>
      <c r="N15" s="224" t="s">
        <v>207</v>
      </c>
      <c r="O15" s="72" t="s">
        <v>521</v>
      </c>
    </row>
    <row r="16" spans="1:15" ht="138" x14ac:dyDescent="0.3">
      <c r="A16" s="510"/>
      <c r="B16" s="512"/>
      <c r="C16" s="512"/>
      <c r="D16" s="144">
        <v>13</v>
      </c>
      <c r="E16" s="217" t="s">
        <v>483</v>
      </c>
      <c r="F16" s="226" t="s">
        <v>27</v>
      </c>
      <c r="G16" s="227" t="s">
        <v>379</v>
      </c>
      <c r="H16" s="220" t="s">
        <v>402</v>
      </c>
      <c r="I16" s="228" t="s">
        <v>631</v>
      </c>
      <c r="J16" s="219" t="s">
        <v>18</v>
      </c>
      <c r="K16" s="231">
        <v>2250000</v>
      </c>
      <c r="L16" s="223">
        <f t="shared" si="0"/>
        <v>510505.05967236921</v>
      </c>
      <c r="M16" s="224" t="s">
        <v>28</v>
      </c>
      <c r="N16" s="224" t="s">
        <v>221</v>
      </c>
      <c r="O16" s="72" t="s">
        <v>273</v>
      </c>
    </row>
    <row r="17" spans="1:15" ht="138" x14ac:dyDescent="0.3">
      <c r="A17" s="510"/>
      <c r="B17" s="512"/>
      <c r="C17" s="512"/>
      <c r="D17" s="144">
        <v>14</v>
      </c>
      <c r="E17" s="226" t="s">
        <v>361</v>
      </c>
      <c r="F17" s="226" t="s">
        <v>29</v>
      </c>
      <c r="G17" s="219" t="s">
        <v>378</v>
      </c>
      <c r="H17" s="226" t="s">
        <v>189</v>
      </c>
      <c r="I17" s="221" t="s">
        <v>630</v>
      </c>
      <c r="J17" s="219" t="s">
        <v>18</v>
      </c>
      <c r="K17" s="231">
        <v>3337500</v>
      </c>
      <c r="L17" s="223">
        <f t="shared" si="0"/>
        <v>757249.17184734764</v>
      </c>
      <c r="M17" s="224" t="s">
        <v>28</v>
      </c>
      <c r="N17" s="224" t="s">
        <v>203</v>
      </c>
      <c r="O17" s="72" t="s">
        <v>343</v>
      </c>
    </row>
    <row r="18" spans="1:15" ht="138" x14ac:dyDescent="0.3">
      <c r="A18" s="510"/>
      <c r="B18" s="512"/>
      <c r="C18" s="512"/>
      <c r="D18" s="87">
        <v>15</v>
      </c>
      <c r="E18" s="226" t="s">
        <v>484</v>
      </c>
      <c r="F18" s="226" t="s">
        <v>29</v>
      </c>
      <c r="G18" s="219" t="s">
        <v>377</v>
      </c>
      <c r="H18" s="220" t="s">
        <v>402</v>
      </c>
      <c r="I18" s="228" t="s">
        <v>631</v>
      </c>
      <c r="J18" s="219" t="s">
        <v>18</v>
      </c>
      <c r="K18" s="231">
        <v>3337500</v>
      </c>
      <c r="L18" s="223">
        <f t="shared" si="0"/>
        <v>757249.17184734764</v>
      </c>
      <c r="M18" s="224" t="s">
        <v>28</v>
      </c>
      <c r="N18" s="224" t="s">
        <v>221</v>
      </c>
      <c r="O18" s="72" t="s">
        <v>522</v>
      </c>
    </row>
    <row r="19" spans="1:15" ht="138" x14ac:dyDescent="0.3">
      <c r="A19" s="510"/>
      <c r="B19" s="512"/>
      <c r="C19" s="512"/>
      <c r="D19" s="51">
        <v>16</v>
      </c>
      <c r="E19" s="226" t="s">
        <v>211</v>
      </c>
      <c r="F19" s="226" t="s">
        <v>30</v>
      </c>
      <c r="G19" s="219" t="s">
        <v>373</v>
      </c>
      <c r="H19" s="220" t="s">
        <v>189</v>
      </c>
      <c r="I19" s="221" t="s">
        <v>630</v>
      </c>
      <c r="J19" s="219" t="s">
        <v>18</v>
      </c>
      <c r="K19" s="231">
        <v>2275000</v>
      </c>
      <c r="L19" s="223">
        <f t="shared" si="0"/>
        <v>516177.33811317332</v>
      </c>
      <c r="M19" s="224" t="s">
        <v>28</v>
      </c>
      <c r="N19" s="224" t="s">
        <v>203</v>
      </c>
      <c r="O19" s="72" t="s">
        <v>272</v>
      </c>
    </row>
    <row r="20" spans="1:15" ht="138" x14ac:dyDescent="0.3">
      <c r="A20" s="510"/>
      <c r="B20" s="512"/>
      <c r="C20" s="512"/>
      <c r="D20" s="144">
        <v>17</v>
      </c>
      <c r="E20" s="226" t="s">
        <v>616</v>
      </c>
      <c r="F20" s="226" t="s">
        <v>30</v>
      </c>
      <c r="G20" s="219" t="s">
        <v>376</v>
      </c>
      <c r="H20" s="220" t="s">
        <v>593</v>
      </c>
      <c r="I20" s="228" t="s">
        <v>631</v>
      </c>
      <c r="J20" s="219" t="s">
        <v>18</v>
      </c>
      <c r="K20" s="231">
        <v>2275000</v>
      </c>
      <c r="L20" s="223">
        <f t="shared" si="0"/>
        <v>516177.33811317332</v>
      </c>
      <c r="M20" s="224" t="s">
        <v>28</v>
      </c>
      <c r="N20" s="224" t="s">
        <v>221</v>
      </c>
      <c r="O20" s="72" t="s">
        <v>523</v>
      </c>
    </row>
    <row r="21" spans="1:15" ht="138" x14ac:dyDescent="0.3">
      <c r="A21" s="510"/>
      <c r="B21" s="512"/>
      <c r="C21" s="512"/>
      <c r="D21" s="144">
        <v>18</v>
      </c>
      <c r="E21" s="226" t="s">
        <v>31</v>
      </c>
      <c r="F21" s="426" t="s">
        <v>32</v>
      </c>
      <c r="G21" s="227" t="s">
        <v>374</v>
      </c>
      <c r="H21" s="220" t="s">
        <v>188</v>
      </c>
      <c r="I21" s="221" t="s">
        <v>630</v>
      </c>
      <c r="J21" s="219" t="s">
        <v>18</v>
      </c>
      <c r="K21" s="222">
        <v>4250000</v>
      </c>
      <c r="L21" s="223">
        <f t="shared" si="0"/>
        <v>964287.33493669739</v>
      </c>
      <c r="M21" s="224" t="s">
        <v>28</v>
      </c>
      <c r="N21" s="224" t="s">
        <v>203</v>
      </c>
      <c r="O21" s="72" t="s">
        <v>271</v>
      </c>
    </row>
    <row r="22" spans="1:15" ht="138.6" thickBot="1" x14ac:dyDescent="0.35">
      <c r="A22" s="511"/>
      <c r="B22" s="513"/>
      <c r="C22" s="513"/>
      <c r="D22" s="87">
        <v>19</v>
      </c>
      <c r="E22" s="232" t="s">
        <v>476</v>
      </c>
      <c r="F22" s="427" t="s">
        <v>32</v>
      </c>
      <c r="G22" s="233" t="s">
        <v>375</v>
      </c>
      <c r="H22" s="234" t="s">
        <v>402</v>
      </c>
      <c r="I22" s="235" t="s">
        <v>631</v>
      </c>
      <c r="J22" s="233" t="s">
        <v>18</v>
      </c>
      <c r="K22" s="236">
        <v>4250000</v>
      </c>
      <c r="L22" s="237">
        <f t="shared" si="0"/>
        <v>964287.33493669739</v>
      </c>
      <c r="M22" s="238" t="s">
        <v>28</v>
      </c>
      <c r="N22" s="238" t="s">
        <v>221</v>
      </c>
      <c r="O22" s="104" t="s">
        <v>524</v>
      </c>
    </row>
    <row r="23" spans="1:15" ht="138" x14ac:dyDescent="0.3">
      <c r="A23" s="504" t="s">
        <v>33</v>
      </c>
      <c r="B23" s="514" t="s">
        <v>312</v>
      </c>
      <c r="C23" s="514" t="s">
        <v>618</v>
      </c>
      <c r="D23" s="305">
        <v>20</v>
      </c>
      <c r="E23" s="305" t="s">
        <v>577</v>
      </c>
      <c r="F23" s="428" t="s">
        <v>34</v>
      </c>
      <c r="G23" s="305" t="s">
        <v>215</v>
      </c>
      <c r="H23" s="305" t="s">
        <v>190</v>
      </c>
      <c r="I23" s="306" t="s">
        <v>632</v>
      </c>
      <c r="J23" s="307" t="s">
        <v>35</v>
      </c>
      <c r="K23" s="308">
        <v>756253</v>
      </c>
      <c r="L23" s="309">
        <f t="shared" si="0"/>
        <v>171587.10350773699</v>
      </c>
      <c r="M23" s="310" t="s">
        <v>219</v>
      </c>
      <c r="N23" s="310" t="s">
        <v>575</v>
      </c>
      <c r="O23" s="311" t="s">
        <v>270</v>
      </c>
    </row>
    <row r="24" spans="1:15" ht="138" x14ac:dyDescent="0.3">
      <c r="A24" s="505"/>
      <c r="B24" s="515"/>
      <c r="C24" s="515"/>
      <c r="D24" s="18">
        <v>21</v>
      </c>
      <c r="E24" s="18" t="s">
        <v>579</v>
      </c>
      <c r="F24" s="92" t="s">
        <v>34</v>
      </c>
      <c r="G24" s="19" t="s">
        <v>578</v>
      </c>
      <c r="H24" s="18" t="s">
        <v>191</v>
      </c>
      <c r="I24" s="239" t="s">
        <v>633</v>
      </c>
      <c r="J24" s="19" t="s">
        <v>35</v>
      </c>
      <c r="K24" s="91">
        <v>3257011</v>
      </c>
      <c r="L24" s="16">
        <f t="shared" si="0"/>
        <v>738986.93107047235</v>
      </c>
      <c r="M24" s="15" t="s">
        <v>219</v>
      </c>
      <c r="N24" s="15" t="s">
        <v>203</v>
      </c>
      <c r="O24" s="73" t="s">
        <v>270</v>
      </c>
    </row>
    <row r="25" spans="1:15" ht="138" x14ac:dyDescent="0.3">
      <c r="A25" s="505"/>
      <c r="B25" s="515"/>
      <c r="C25" s="515"/>
      <c r="D25" s="18">
        <v>22</v>
      </c>
      <c r="E25" s="18" t="s">
        <v>514</v>
      </c>
      <c r="F25" s="92" t="s">
        <v>36</v>
      </c>
      <c r="G25" s="92" t="s">
        <v>249</v>
      </c>
      <c r="H25" s="18" t="s">
        <v>191</v>
      </c>
      <c r="I25" s="239" t="s">
        <v>633</v>
      </c>
      <c r="J25" s="19" t="s">
        <v>35</v>
      </c>
      <c r="K25" s="91">
        <v>750000</v>
      </c>
      <c r="L25" s="16">
        <f t="shared" si="0"/>
        <v>170168.35322412307</v>
      </c>
      <c r="M25" s="15" t="s">
        <v>19</v>
      </c>
      <c r="N25" s="15" t="s">
        <v>203</v>
      </c>
      <c r="O25" s="73" t="s">
        <v>269</v>
      </c>
    </row>
    <row r="26" spans="1:15" ht="138" x14ac:dyDescent="0.3">
      <c r="A26" s="505"/>
      <c r="B26" s="515"/>
      <c r="C26" s="515"/>
      <c r="D26" s="18">
        <v>23</v>
      </c>
      <c r="E26" s="18" t="s">
        <v>155</v>
      </c>
      <c r="F26" s="18" t="s">
        <v>37</v>
      </c>
      <c r="G26" s="19" t="s">
        <v>347</v>
      </c>
      <c r="H26" s="18" t="s">
        <v>190</v>
      </c>
      <c r="I26" s="239" t="s">
        <v>632</v>
      </c>
      <c r="J26" s="19" t="s">
        <v>35</v>
      </c>
      <c r="K26" s="20">
        <v>740000</v>
      </c>
      <c r="L26" s="16">
        <f t="shared" si="0"/>
        <v>167899.44184780141</v>
      </c>
      <c r="M26" s="15" t="s">
        <v>28</v>
      </c>
      <c r="N26" s="15" t="s">
        <v>575</v>
      </c>
      <c r="O26" s="73" t="s">
        <v>268</v>
      </c>
    </row>
    <row r="27" spans="1:15" ht="138" x14ac:dyDescent="0.3">
      <c r="A27" s="505"/>
      <c r="B27" s="515"/>
      <c r="C27" s="515"/>
      <c r="D27" s="17">
        <v>24</v>
      </c>
      <c r="E27" s="17" t="s">
        <v>156</v>
      </c>
      <c r="F27" s="18" t="s">
        <v>37</v>
      </c>
      <c r="G27" s="19" t="s">
        <v>334</v>
      </c>
      <c r="H27" s="18" t="s">
        <v>191</v>
      </c>
      <c r="I27" s="239" t="s">
        <v>633</v>
      </c>
      <c r="J27" s="19" t="s">
        <v>35</v>
      </c>
      <c r="K27" s="20">
        <v>7465000</v>
      </c>
      <c r="L27" s="16">
        <f t="shared" si="0"/>
        <v>1693742.3424241049</v>
      </c>
      <c r="M27" s="15" t="s">
        <v>28</v>
      </c>
      <c r="N27" s="15" t="s">
        <v>203</v>
      </c>
      <c r="O27" s="73" t="s">
        <v>268</v>
      </c>
    </row>
    <row r="28" spans="1:15" ht="138" x14ac:dyDescent="0.3">
      <c r="A28" s="505"/>
      <c r="B28" s="515"/>
      <c r="C28" s="515"/>
      <c r="D28" s="18">
        <v>25</v>
      </c>
      <c r="E28" s="18" t="s">
        <v>387</v>
      </c>
      <c r="F28" s="18" t="s">
        <v>38</v>
      </c>
      <c r="G28" s="19" t="s">
        <v>227</v>
      </c>
      <c r="H28" s="18" t="s">
        <v>190</v>
      </c>
      <c r="I28" s="239" t="s">
        <v>632</v>
      </c>
      <c r="J28" s="19" t="s">
        <v>35</v>
      </c>
      <c r="K28" s="20">
        <v>1326635</v>
      </c>
      <c r="L28" s="16">
        <f t="shared" si="0"/>
        <v>301001.72437264601</v>
      </c>
      <c r="M28" s="15" t="s">
        <v>154</v>
      </c>
      <c r="N28" s="15" t="s">
        <v>575</v>
      </c>
      <c r="O28" s="73" t="s">
        <v>267</v>
      </c>
    </row>
    <row r="29" spans="1:15" ht="138" x14ac:dyDescent="0.3">
      <c r="A29" s="505"/>
      <c r="B29" s="515"/>
      <c r="C29" s="515"/>
      <c r="D29" s="18">
        <v>26</v>
      </c>
      <c r="E29" s="18" t="s">
        <v>226</v>
      </c>
      <c r="F29" s="18" t="s">
        <v>38</v>
      </c>
      <c r="G29" s="19" t="s">
        <v>39</v>
      </c>
      <c r="H29" s="18" t="s">
        <v>191</v>
      </c>
      <c r="I29" s="239" t="s">
        <v>633</v>
      </c>
      <c r="J29" s="19" t="s">
        <v>35</v>
      </c>
      <c r="K29" s="20">
        <v>4656541</v>
      </c>
      <c r="L29" s="16">
        <f t="shared" si="0"/>
        <v>1056527.884920815</v>
      </c>
      <c r="M29" s="15" t="s">
        <v>222</v>
      </c>
      <c r="N29" s="15" t="s">
        <v>203</v>
      </c>
      <c r="O29" s="73" t="s">
        <v>267</v>
      </c>
    </row>
    <row r="30" spans="1:15" ht="138" x14ac:dyDescent="0.3">
      <c r="A30" s="505"/>
      <c r="B30" s="515"/>
      <c r="C30" s="515"/>
      <c r="D30" s="18">
        <v>27</v>
      </c>
      <c r="E30" s="18" t="s">
        <v>585</v>
      </c>
      <c r="F30" s="18" t="s">
        <v>38</v>
      </c>
      <c r="G30" s="19" t="s">
        <v>645</v>
      </c>
      <c r="H30" s="18" t="s">
        <v>586</v>
      </c>
      <c r="I30" s="239" t="s">
        <v>633</v>
      </c>
      <c r="J30" s="19" t="s">
        <v>35</v>
      </c>
      <c r="K30" s="20">
        <v>650000</v>
      </c>
      <c r="L30" s="16">
        <f>K30/4.4074</f>
        <v>147479.23946090665</v>
      </c>
      <c r="M30" s="15">
        <v>2026</v>
      </c>
      <c r="N30" s="15" t="s">
        <v>203</v>
      </c>
      <c r="O30" s="73" t="s">
        <v>587</v>
      </c>
    </row>
    <row r="31" spans="1:15" ht="138" x14ac:dyDescent="0.3">
      <c r="A31" s="505"/>
      <c r="B31" s="515"/>
      <c r="C31" s="515"/>
      <c r="D31" s="50">
        <v>28</v>
      </c>
      <c r="E31" s="50" t="s">
        <v>388</v>
      </c>
      <c r="F31" s="50" t="s">
        <v>40</v>
      </c>
      <c r="G31" s="19" t="s">
        <v>389</v>
      </c>
      <c r="H31" s="18" t="s">
        <v>191</v>
      </c>
      <c r="I31" s="239" t="s">
        <v>633</v>
      </c>
      <c r="J31" s="19" t="s">
        <v>35</v>
      </c>
      <c r="K31" s="20">
        <v>7240973</v>
      </c>
      <c r="L31" s="16">
        <f t="shared" si="0"/>
        <v>1642912.6015337841</v>
      </c>
      <c r="M31" s="15" t="s">
        <v>28</v>
      </c>
      <c r="N31" s="15" t="s">
        <v>203</v>
      </c>
      <c r="O31" s="73" t="s">
        <v>266</v>
      </c>
    </row>
    <row r="32" spans="1:15" ht="138" x14ac:dyDescent="0.3">
      <c r="A32" s="505"/>
      <c r="B32" s="515"/>
      <c r="C32" s="515"/>
      <c r="D32" s="50">
        <v>29</v>
      </c>
      <c r="E32" s="50" t="s">
        <v>390</v>
      </c>
      <c r="F32" s="18" t="s">
        <v>25</v>
      </c>
      <c r="G32" s="21" t="s">
        <v>391</v>
      </c>
      <c r="H32" s="18" t="s">
        <v>190</v>
      </c>
      <c r="I32" s="239" t="s">
        <v>632</v>
      </c>
      <c r="J32" s="19" t="s">
        <v>35</v>
      </c>
      <c r="K32" s="20">
        <v>1600000</v>
      </c>
      <c r="L32" s="16">
        <f t="shared" si="0"/>
        <v>363025.82021146256</v>
      </c>
      <c r="M32" s="15" t="s">
        <v>28</v>
      </c>
      <c r="N32" s="15" t="s">
        <v>575</v>
      </c>
      <c r="O32" s="73" t="s">
        <v>265</v>
      </c>
    </row>
    <row r="33" spans="1:15" ht="138" x14ac:dyDescent="0.3">
      <c r="A33" s="505"/>
      <c r="B33" s="515"/>
      <c r="C33" s="515"/>
      <c r="D33" s="18">
        <v>30</v>
      </c>
      <c r="E33" s="18" t="s">
        <v>403</v>
      </c>
      <c r="F33" s="18" t="s">
        <v>568</v>
      </c>
      <c r="G33" s="21" t="s">
        <v>335</v>
      </c>
      <c r="H33" s="18" t="s">
        <v>190</v>
      </c>
      <c r="I33" s="239" t="s">
        <v>632</v>
      </c>
      <c r="J33" s="19" t="s">
        <v>35</v>
      </c>
      <c r="K33" s="20">
        <v>400000</v>
      </c>
      <c r="L33" s="16">
        <f t="shared" si="0"/>
        <v>90756.45505286564</v>
      </c>
      <c r="M33" s="15" t="s">
        <v>28</v>
      </c>
      <c r="N33" s="15" t="s">
        <v>575</v>
      </c>
      <c r="O33" s="73" t="s">
        <v>291</v>
      </c>
    </row>
    <row r="34" spans="1:15" ht="138" x14ac:dyDescent="0.3">
      <c r="A34" s="505"/>
      <c r="B34" s="515"/>
      <c r="C34" s="515"/>
      <c r="D34" s="18">
        <v>31</v>
      </c>
      <c r="E34" s="18" t="s">
        <v>471</v>
      </c>
      <c r="F34" s="18" t="s">
        <v>27</v>
      </c>
      <c r="G34" s="21" t="s">
        <v>472</v>
      </c>
      <c r="H34" s="18" t="s">
        <v>191</v>
      </c>
      <c r="I34" s="239" t="s">
        <v>633</v>
      </c>
      <c r="J34" s="19" t="s">
        <v>35</v>
      </c>
      <c r="K34" s="20">
        <v>3000000</v>
      </c>
      <c r="L34" s="16">
        <f t="shared" si="0"/>
        <v>680673.41289649229</v>
      </c>
      <c r="M34" s="15" t="s">
        <v>154</v>
      </c>
      <c r="N34" s="15" t="s">
        <v>207</v>
      </c>
      <c r="O34" s="73" t="s">
        <v>274</v>
      </c>
    </row>
    <row r="35" spans="1:15" ht="138" x14ac:dyDescent="0.3">
      <c r="A35" s="505"/>
      <c r="B35" s="515"/>
      <c r="C35" s="515"/>
      <c r="D35" s="18">
        <v>32</v>
      </c>
      <c r="E35" s="18" t="s">
        <v>392</v>
      </c>
      <c r="F35" s="18" t="s">
        <v>30</v>
      </c>
      <c r="G35" s="22" t="s">
        <v>393</v>
      </c>
      <c r="H35" s="18" t="s">
        <v>190</v>
      </c>
      <c r="I35" s="239" t="s">
        <v>632</v>
      </c>
      <c r="J35" s="19" t="s">
        <v>35</v>
      </c>
      <c r="K35" s="23">
        <v>2183000</v>
      </c>
      <c r="L35" s="16">
        <f t="shared" si="0"/>
        <v>495303.35345101421</v>
      </c>
      <c r="M35" s="15" t="s">
        <v>28</v>
      </c>
      <c r="N35" s="15" t="s">
        <v>575</v>
      </c>
      <c r="O35" s="73" t="s">
        <v>275</v>
      </c>
    </row>
    <row r="36" spans="1:15" ht="138" x14ac:dyDescent="0.3">
      <c r="A36" s="505"/>
      <c r="B36" s="515"/>
      <c r="C36" s="515"/>
      <c r="D36" s="18">
        <v>33</v>
      </c>
      <c r="E36" s="18" t="s">
        <v>572</v>
      </c>
      <c r="F36" s="18" t="s">
        <v>29</v>
      </c>
      <c r="G36" s="93" t="s">
        <v>571</v>
      </c>
      <c r="H36" s="18" t="s">
        <v>190</v>
      </c>
      <c r="I36" s="239" t="s">
        <v>632</v>
      </c>
      <c r="J36" s="19" t="s">
        <v>35</v>
      </c>
      <c r="K36" s="23">
        <v>2550000</v>
      </c>
      <c r="L36" s="16">
        <f t="shared" si="0"/>
        <v>578572.40096201841</v>
      </c>
      <c r="M36" s="15" t="s">
        <v>28</v>
      </c>
      <c r="N36" s="15" t="s">
        <v>575</v>
      </c>
      <c r="O36" s="73" t="s">
        <v>344</v>
      </c>
    </row>
    <row r="37" spans="1:15" ht="138" x14ac:dyDescent="0.3">
      <c r="A37" s="505"/>
      <c r="B37" s="515"/>
      <c r="C37" s="515"/>
      <c r="D37" s="18">
        <v>34</v>
      </c>
      <c r="E37" s="18" t="s">
        <v>610</v>
      </c>
      <c r="F37" s="18" t="s">
        <v>41</v>
      </c>
      <c r="G37" s="21" t="s">
        <v>612</v>
      </c>
      <c r="H37" s="18" t="s">
        <v>191</v>
      </c>
      <c r="I37" s="239" t="s">
        <v>633</v>
      </c>
      <c r="J37" s="19" t="s">
        <v>35</v>
      </c>
      <c r="K37" s="20">
        <v>1200000</v>
      </c>
      <c r="L37" s="16">
        <f>K37/4.4074</f>
        <v>272269.36515859689</v>
      </c>
      <c r="M37" s="15" t="s">
        <v>28</v>
      </c>
      <c r="N37" s="15" t="s">
        <v>203</v>
      </c>
      <c r="O37" s="73" t="s">
        <v>276</v>
      </c>
    </row>
    <row r="38" spans="1:15" ht="138" x14ac:dyDescent="0.3">
      <c r="A38" s="505"/>
      <c r="B38" s="515"/>
      <c r="C38" s="515"/>
      <c r="D38" s="18">
        <v>35</v>
      </c>
      <c r="E38" s="18" t="s">
        <v>611</v>
      </c>
      <c r="F38" s="18" t="s">
        <v>41</v>
      </c>
      <c r="G38" s="21" t="s">
        <v>613</v>
      </c>
      <c r="H38" s="18" t="s">
        <v>191</v>
      </c>
      <c r="I38" s="239" t="s">
        <v>633</v>
      </c>
      <c r="J38" s="19" t="s">
        <v>35</v>
      </c>
      <c r="K38" s="20">
        <v>4684500</v>
      </c>
      <c r="L38" s="16">
        <f t="shared" ref="L38:L72" si="1">K38/4.4074</f>
        <v>1062871.5342378726</v>
      </c>
      <c r="M38" s="15" t="s">
        <v>219</v>
      </c>
      <c r="N38" s="15" t="s">
        <v>203</v>
      </c>
      <c r="O38" s="73" t="s">
        <v>276</v>
      </c>
    </row>
    <row r="39" spans="1:15" ht="138" x14ac:dyDescent="0.3">
      <c r="A39" s="505"/>
      <c r="B39" s="515"/>
      <c r="C39" s="515"/>
      <c r="D39" s="18">
        <v>36</v>
      </c>
      <c r="E39" s="18" t="s">
        <v>251</v>
      </c>
      <c r="F39" s="18" t="s">
        <v>32</v>
      </c>
      <c r="G39" s="240" t="s">
        <v>394</v>
      </c>
      <c r="H39" s="18" t="s">
        <v>190</v>
      </c>
      <c r="I39" s="239" t="s">
        <v>632</v>
      </c>
      <c r="J39" s="19" t="s">
        <v>35</v>
      </c>
      <c r="K39" s="20">
        <v>2000000</v>
      </c>
      <c r="L39" s="16">
        <f t="shared" si="1"/>
        <v>453782.27526432817</v>
      </c>
      <c r="M39" s="15" t="s">
        <v>28</v>
      </c>
      <c r="N39" s="15" t="s">
        <v>575</v>
      </c>
      <c r="O39" s="73" t="s">
        <v>277</v>
      </c>
    </row>
    <row r="40" spans="1:15" ht="138.6" thickBot="1" x14ac:dyDescent="0.35">
      <c r="A40" s="506"/>
      <c r="B40" s="516"/>
      <c r="C40" s="516"/>
      <c r="D40" s="312">
        <v>37</v>
      </c>
      <c r="E40" s="312" t="s">
        <v>42</v>
      </c>
      <c r="F40" s="312" t="s">
        <v>32</v>
      </c>
      <c r="G40" s="313" t="s">
        <v>477</v>
      </c>
      <c r="H40" s="312" t="s">
        <v>191</v>
      </c>
      <c r="I40" s="314" t="s">
        <v>633</v>
      </c>
      <c r="J40" s="313" t="s">
        <v>35</v>
      </c>
      <c r="K40" s="315">
        <v>8000000</v>
      </c>
      <c r="L40" s="316">
        <f t="shared" si="1"/>
        <v>1815129.1010573127</v>
      </c>
      <c r="M40" s="317" t="s">
        <v>28</v>
      </c>
      <c r="N40" s="317" t="s">
        <v>203</v>
      </c>
      <c r="O40" s="318" t="s">
        <v>277</v>
      </c>
    </row>
    <row r="41" spans="1:15" ht="165.6" x14ac:dyDescent="0.3">
      <c r="A41" s="507" t="s">
        <v>43</v>
      </c>
      <c r="B41" s="441" t="s">
        <v>324</v>
      </c>
      <c r="C41" s="441" t="s">
        <v>562</v>
      </c>
      <c r="D41" s="319">
        <v>38</v>
      </c>
      <c r="E41" s="319" t="s">
        <v>44</v>
      </c>
      <c r="F41" s="319" t="s">
        <v>17</v>
      </c>
      <c r="G41" s="320" t="s">
        <v>451</v>
      </c>
      <c r="H41" s="321" t="s">
        <v>470</v>
      </c>
      <c r="I41" s="322" t="s">
        <v>634</v>
      </c>
      <c r="J41" s="323" t="s">
        <v>45</v>
      </c>
      <c r="K41" s="324">
        <v>1808977</v>
      </c>
      <c r="L41" s="325">
        <f t="shared" si="1"/>
        <v>410440.8494804193</v>
      </c>
      <c r="M41" s="322" t="s">
        <v>222</v>
      </c>
      <c r="N41" s="322" t="s">
        <v>213</v>
      </c>
      <c r="O41" s="326" t="s">
        <v>537</v>
      </c>
    </row>
    <row r="42" spans="1:15" ht="165.6" x14ac:dyDescent="0.3">
      <c r="A42" s="508"/>
      <c r="B42" s="442"/>
      <c r="C42" s="442"/>
      <c r="D42" s="241">
        <v>39</v>
      </c>
      <c r="E42" s="241" t="s">
        <v>580</v>
      </c>
      <c r="F42" s="241" t="s">
        <v>34</v>
      </c>
      <c r="G42" s="242" t="s">
        <v>581</v>
      </c>
      <c r="H42" s="248" t="s">
        <v>651</v>
      </c>
      <c r="I42" s="244" t="s">
        <v>634</v>
      </c>
      <c r="J42" s="245" t="s">
        <v>45</v>
      </c>
      <c r="K42" s="246">
        <v>1000816</v>
      </c>
      <c r="L42" s="247">
        <f t="shared" si="1"/>
        <v>227076.28080047193</v>
      </c>
      <c r="M42" s="244" t="s">
        <v>219</v>
      </c>
      <c r="N42" s="244" t="s">
        <v>213</v>
      </c>
      <c r="O42" s="139" t="s">
        <v>534</v>
      </c>
    </row>
    <row r="43" spans="1:15" ht="165.6" x14ac:dyDescent="0.3">
      <c r="A43" s="508"/>
      <c r="B43" s="442"/>
      <c r="C43" s="442"/>
      <c r="D43" s="241">
        <v>40</v>
      </c>
      <c r="E43" s="241" t="s">
        <v>332</v>
      </c>
      <c r="F43" s="241" t="s">
        <v>36</v>
      </c>
      <c r="G43" s="249" t="s">
        <v>333</v>
      </c>
      <c r="H43" s="248" t="s">
        <v>192</v>
      </c>
      <c r="I43" s="244" t="s">
        <v>634</v>
      </c>
      <c r="J43" s="245" t="s">
        <v>45</v>
      </c>
      <c r="K43" s="246">
        <v>7200000</v>
      </c>
      <c r="L43" s="247">
        <f t="shared" si="1"/>
        <v>1633616.1909515813</v>
      </c>
      <c r="M43" s="244" t="s">
        <v>219</v>
      </c>
      <c r="N43" s="244" t="s">
        <v>201</v>
      </c>
      <c r="O43" s="139" t="s">
        <v>533</v>
      </c>
    </row>
    <row r="44" spans="1:15" ht="165.6" x14ac:dyDescent="0.3">
      <c r="A44" s="508"/>
      <c r="B44" s="442"/>
      <c r="C44" s="442"/>
      <c r="D44" s="423">
        <v>41</v>
      </c>
      <c r="E44" s="423" t="s">
        <v>51</v>
      </c>
      <c r="F44" s="243" t="s">
        <v>36</v>
      </c>
      <c r="G44" s="249" t="s">
        <v>46</v>
      </c>
      <c r="H44" s="243" t="s">
        <v>470</v>
      </c>
      <c r="I44" s="244" t="s">
        <v>634</v>
      </c>
      <c r="J44" s="245" t="s">
        <v>45</v>
      </c>
      <c r="K44" s="246">
        <v>7824565.9000000004</v>
      </c>
      <c r="L44" s="247">
        <f t="shared" si="1"/>
        <v>1775324.6585288378</v>
      </c>
      <c r="M44" s="244" t="s">
        <v>219</v>
      </c>
      <c r="N44" s="244" t="s">
        <v>213</v>
      </c>
      <c r="O44" s="139" t="s">
        <v>538</v>
      </c>
    </row>
    <row r="45" spans="1:15" ht="165.6" x14ac:dyDescent="0.3">
      <c r="A45" s="508"/>
      <c r="B45" s="442"/>
      <c r="C45" s="442"/>
      <c r="D45" s="241">
        <v>42</v>
      </c>
      <c r="E45" s="241" t="s">
        <v>47</v>
      </c>
      <c r="F45" s="241" t="s">
        <v>37</v>
      </c>
      <c r="G45" s="242" t="s">
        <v>46</v>
      </c>
      <c r="H45" s="243" t="s">
        <v>470</v>
      </c>
      <c r="I45" s="244" t="s">
        <v>634</v>
      </c>
      <c r="J45" s="27" t="s">
        <v>45</v>
      </c>
      <c r="K45" s="7">
        <v>1013391</v>
      </c>
      <c r="L45" s="6">
        <f t="shared" si="1"/>
        <v>229929.43685619641</v>
      </c>
      <c r="M45" s="94" t="s">
        <v>219</v>
      </c>
      <c r="N45" s="94" t="s">
        <v>213</v>
      </c>
      <c r="O45" s="139" t="s">
        <v>539</v>
      </c>
    </row>
    <row r="46" spans="1:15" ht="165.6" x14ac:dyDescent="0.3">
      <c r="A46" s="508"/>
      <c r="B46" s="442"/>
      <c r="C46" s="442"/>
      <c r="D46" s="251">
        <v>43</v>
      </c>
      <c r="E46" s="251" t="s">
        <v>48</v>
      </c>
      <c r="F46" s="252" t="s">
        <v>23</v>
      </c>
      <c r="G46" s="250" t="s">
        <v>460</v>
      </c>
      <c r="H46" s="243" t="s">
        <v>470</v>
      </c>
      <c r="I46" s="244" t="s">
        <v>634</v>
      </c>
      <c r="J46" s="27" t="s">
        <v>45</v>
      </c>
      <c r="K46" s="7">
        <v>2673463</v>
      </c>
      <c r="L46" s="6">
        <f t="shared" si="1"/>
        <v>606585.06148749834</v>
      </c>
      <c r="M46" s="94" t="s">
        <v>219</v>
      </c>
      <c r="N46" s="94" t="s">
        <v>213</v>
      </c>
      <c r="O46" s="139" t="s">
        <v>532</v>
      </c>
    </row>
    <row r="47" spans="1:15" ht="165.6" x14ac:dyDescent="0.3">
      <c r="A47" s="508"/>
      <c r="B47" s="442"/>
      <c r="C47" s="442"/>
      <c r="D47" s="251">
        <v>44</v>
      </c>
      <c r="E47" s="251" t="s">
        <v>159</v>
      </c>
      <c r="F47" s="252" t="s">
        <v>23</v>
      </c>
      <c r="G47" s="245" t="s">
        <v>50</v>
      </c>
      <c r="H47" s="243" t="s">
        <v>470</v>
      </c>
      <c r="I47" s="244" t="s">
        <v>634</v>
      </c>
      <c r="J47" s="27" t="s">
        <v>45</v>
      </c>
      <c r="K47" s="7">
        <v>2000000</v>
      </c>
      <c r="L47" s="6">
        <f t="shared" si="1"/>
        <v>453782.27526432817</v>
      </c>
      <c r="M47" s="94" t="s">
        <v>222</v>
      </c>
      <c r="N47" s="94" t="s">
        <v>213</v>
      </c>
      <c r="O47" s="139" t="s">
        <v>531</v>
      </c>
    </row>
    <row r="48" spans="1:15" ht="165.6" x14ac:dyDescent="0.3">
      <c r="A48" s="508"/>
      <c r="B48" s="442"/>
      <c r="C48" s="442"/>
      <c r="D48" s="424">
        <v>45</v>
      </c>
      <c r="E48" s="424" t="s">
        <v>49</v>
      </c>
      <c r="F48" s="252" t="s">
        <v>38</v>
      </c>
      <c r="G48" s="245" t="s">
        <v>50</v>
      </c>
      <c r="H48" s="243" t="s">
        <v>470</v>
      </c>
      <c r="I48" s="244" t="s">
        <v>634</v>
      </c>
      <c r="J48" s="27" t="s">
        <v>45</v>
      </c>
      <c r="K48" s="7">
        <v>1532112</v>
      </c>
      <c r="L48" s="6">
        <f t="shared" si="1"/>
        <v>347622.6346598902</v>
      </c>
      <c r="M48" s="94" t="s">
        <v>228</v>
      </c>
      <c r="N48" s="94" t="s">
        <v>213</v>
      </c>
      <c r="O48" s="139" t="s">
        <v>540</v>
      </c>
    </row>
    <row r="49" spans="1:15" ht="165.6" x14ac:dyDescent="0.3">
      <c r="A49" s="508"/>
      <c r="B49" s="442"/>
      <c r="C49" s="442"/>
      <c r="D49" s="252">
        <v>46</v>
      </c>
      <c r="E49" s="252" t="s">
        <v>396</v>
      </c>
      <c r="F49" s="252" t="s">
        <v>40</v>
      </c>
      <c r="G49" s="245" t="s">
        <v>397</v>
      </c>
      <c r="H49" s="243" t="s">
        <v>470</v>
      </c>
      <c r="I49" s="244" t="s">
        <v>634</v>
      </c>
      <c r="J49" s="27" t="s">
        <v>45</v>
      </c>
      <c r="K49" s="5">
        <v>4022763</v>
      </c>
      <c r="L49" s="6">
        <f t="shared" si="1"/>
        <v>912729.27349457727</v>
      </c>
      <c r="M49" s="94" t="s">
        <v>222</v>
      </c>
      <c r="N49" s="94" t="s">
        <v>213</v>
      </c>
      <c r="O49" s="139" t="s">
        <v>395</v>
      </c>
    </row>
    <row r="50" spans="1:15" ht="165.6" x14ac:dyDescent="0.3">
      <c r="A50" s="508"/>
      <c r="B50" s="442"/>
      <c r="C50" s="442"/>
      <c r="D50" s="241">
        <v>47</v>
      </c>
      <c r="E50" s="241" t="s">
        <v>535</v>
      </c>
      <c r="F50" s="241" t="s">
        <v>25</v>
      </c>
      <c r="G50" s="242" t="s">
        <v>51</v>
      </c>
      <c r="H50" s="243" t="s">
        <v>470</v>
      </c>
      <c r="I50" s="244" t="s">
        <v>634</v>
      </c>
      <c r="J50" s="27" t="s">
        <v>45</v>
      </c>
      <c r="K50" s="7">
        <v>3064782</v>
      </c>
      <c r="L50" s="6">
        <f t="shared" si="1"/>
        <v>695371.87457457907</v>
      </c>
      <c r="M50" s="94" t="s">
        <v>222</v>
      </c>
      <c r="N50" s="94" t="s">
        <v>213</v>
      </c>
      <c r="O50" s="139" t="s">
        <v>530</v>
      </c>
    </row>
    <row r="51" spans="1:15" ht="165.6" x14ac:dyDescent="0.3">
      <c r="A51" s="508"/>
      <c r="B51" s="442"/>
      <c r="C51" s="442"/>
      <c r="D51" s="251">
        <v>48</v>
      </c>
      <c r="E51" s="251" t="s">
        <v>536</v>
      </c>
      <c r="F51" s="252" t="s">
        <v>27</v>
      </c>
      <c r="G51" s="251" t="s">
        <v>259</v>
      </c>
      <c r="H51" s="248" t="s">
        <v>192</v>
      </c>
      <c r="I51" s="244" t="s">
        <v>634</v>
      </c>
      <c r="J51" s="27" t="s">
        <v>45</v>
      </c>
      <c r="K51" s="7">
        <v>10087591</v>
      </c>
      <c r="L51" s="6">
        <f t="shared" si="1"/>
        <v>2288784.9979579798</v>
      </c>
      <c r="M51" s="4" t="s">
        <v>154</v>
      </c>
      <c r="N51" s="4" t="s">
        <v>201</v>
      </c>
      <c r="O51" s="139" t="s">
        <v>529</v>
      </c>
    </row>
    <row r="52" spans="1:15" ht="165.6" x14ac:dyDescent="0.3">
      <c r="A52" s="508"/>
      <c r="B52" s="442"/>
      <c r="C52" s="442"/>
      <c r="D52" s="251">
        <v>49</v>
      </c>
      <c r="E52" s="251" t="s">
        <v>488</v>
      </c>
      <c r="F52" s="252" t="s">
        <v>29</v>
      </c>
      <c r="G52" s="252" t="s">
        <v>398</v>
      </c>
      <c r="H52" s="243" t="s">
        <v>470</v>
      </c>
      <c r="I52" s="244" t="s">
        <v>634</v>
      </c>
      <c r="J52" s="27" t="s">
        <v>45</v>
      </c>
      <c r="K52" s="7">
        <v>1700000</v>
      </c>
      <c r="L52" s="6">
        <f t="shared" si="1"/>
        <v>385714.93397467898</v>
      </c>
      <c r="M52" s="4" t="s">
        <v>219</v>
      </c>
      <c r="N52" s="4" t="s">
        <v>213</v>
      </c>
      <c r="O52" s="139" t="s">
        <v>528</v>
      </c>
    </row>
    <row r="53" spans="1:15" ht="165.6" x14ac:dyDescent="0.3">
      <c r="A53" s="508"/>
      <c r="B53" s="442"/>
      <c r="C53" s="442"/>
      <c r="D53" s="251">
        <v>50</v>
      </c>
      <c r="E53" s="251" t="s">
        <v>619</v>
      </c>
      <c r="F53" s="252" t="s">
        <v>30</v>
      </c>
      <c r="G53" s="251" t="s">
        <v>620</v>
      </c>
      <c r="H53" s="248" t="s">
        <v>192</v>
      </c>
      <c r="I53" s="244" t="s">
        <v>634</v>
      </c>
      <c r="J53" s="27" t="s">
        <v>45</v>
      </c>
      <c r="K53" s="7">
        <v>7129871</v>
      </c>
      <c r="L53" s="6">
        <f t="shared" si="1"/>
        <v>1617704.5423605754</v>
      </c>
      <c r="M53" s="4" t="s">
        <v>228</v>
      </c>
      <c r="N53" s="253" t="s">
        <v>209</v>
      </c>
      <c r="O53" s="139" t="s">
        <v>527</v>
      </c>
    </row>
    <row r="54" spans="1:15" ht="165.6" x14ac:dyDescent="0.3">
      <c r="A54" s="508"/>
      <c r="B54" s="442"/>
      <c r="C54" s="442"/>
      <c r="D54" s="251">
        <v>51</v>
      </c>
      <c r="E54" s="251" t="s">
        <v>469</v>
      </c>
      <c r="F54" s="252" t="s">
        <v>41</v>
      </c>
      <c r="G54" s="251" t="s">
        <v>52</v>
      </c>
      <c r="H54" s="243" t="s">
        <v>470</v>
      </c>
      <c r="I54" s="244" t="s">
        <v>634</v>
      </c>
      <c r="J54" s="245" t="s">
        <v>45</v>
      </c>
      <c r="K54" s="254">
        <v>1700000</v>
      </c>
      <c r="L54" s="247">
        <f t="shared" si="1"/>
        <v>385714.93397467898</v>
      </c>
      <c r="M54" s="253" t="s">
        <v>219</v>
      </c>
      <c r="N54" s="253" t="s">
        <v>213</v>
      </c>
      <c r="O54" s="139" t="s">
        <v>526</v>
      </c>
    </row>
    <row r="55" spans="1:15" ht="166.2" thickBot="1" x14ac:dyDescent="0.35">
      <c r="A55" s="509"/>
      <c r="B55" s="443"/>
      <c r="C55" s="443"/>
      <c r="D55" s="328">
        <v>52</v>
      </c>
      <c r="E55" s="328" t="s">
        <v>621</v>
      </c>
      <c r="F55" s="429" t="s">
        <v>32</v>
      </c>
      <c r="G55" s="327" t="s">
        <v>51</v>
      </c>
      <c r="H55" s="328" t="s">
        <v>470</v>
      </c>
      <c r="I55" s="329" t="s">
        <v>634</v>
      </c>
      <c r="J55" s="327" t="s">
        <v>45</v>
      </c>
      <c r="K55" s="330">
        <v>3626973</v>
      </c>
      <c r="L55" s="331">
        <f t="shared" si="1"/>
        <v>822928.03013114305</v>
      </c>
      <c r="M55" s="332" t="s">
        <v>219</v>
      </c>
      <c r="N55" s="332" t="s">
        <v>213</v>
      </c>
      <c r="O55" s="140" t="s">
        <v>525</v>
      </c>
    </row>
    <row r="56" spans="1:15" ht="165.6" x14ac:dyDescent="0.3">
      <c r="A56" s="444" t="s">
        <v>53</v>
      </c>
      <c r="B56" s="450" t="s">
        <v>399</v>
      </c>
      <c r="C56" s="453" t="s">
        <v>622</v>
      </c>
      <c r="D56" s="333">
        <v>53</v>
      </c>
      <c r="E56" s="333" t="s">
        <v>544</v>
      </c>
      <c r="F56" s="333" t="s">
        <v>17</v>
      </c>
      <c r="G56" s="334" t="s">
        <v>652</v>
      </c>
      <c r="H56" s="335" t="s">
        <v>545</v>
      </c>
      <c r="I56" s="336" t="s">
        <v>635</v>
      </c>
      <c r="J56" s="335" t="s">
        <v>54</v>
      </c>
      <c r="K56" s="337">
        <v>9758000</v>
      </c>
      <c r="L56" s="338">
        <f>K56/4.4074</f>
        <v>2214003.7210146571</v>
      </c>
      <c r="M56" s="339" t="s">
        <v>19</v>
      </c>
      <c r="N56" s="339" t="s">
        <v>200</v>
      </c>
      <c r="O56" s="340" t="s">
        <v>546</v>
      </c>
    </row>
    <row r="57" spans="1:15" ht="193.2" x14ac:dyDescent="0.3">
      <c r="A57" s="445"/>
      <c r="B57" s="451"/>
      <c r="C57" s="454"/>
      <c r="D57" s="169">
        <v>54</v>
      </c>
      <c r="E57" s="169" t="s">
        <v>606</v>
      </c>
      <c r="F57" s="169" t="s">
        <v>34</v>
      </c>
      <c r="G57" s="255" t="s">
        <v>656</v>
      </c>
      <c r="H57" s="255" t="s">
        <v>216</v>
      </c>
      <c r="I57" s="256" t="s">
        <v>635</v>
      </c>
      <c r="J57" s="255" t="s">
        <v>54</v>
      </c>
      <c r="K57" s="257">
        <v>12914236.869999999</v>
      </c>
      <c r="L57" s="258">
        <f t="shared" si="1"/>
        <v>2930125.8950855378</v>
      </c>
      <c r="M57" s="259" t="s">
        <v>219</v>
      </c>
      <c r="N57" s="259" t="s">
        <v>624</v>
      </c>
      <c r="O57" s="74" t="s">
        <v>279</v>
      </c>
    </row>
    <row r="58" spans="1:15" ht="193.2" x14ac:dyDescent="0.3">
      <c r="A58" s="445"/>
      <c r="B58" s="451"/>
      <c r="C58" s="454"/>
      <c r="D58" s="169">
        <v>55</v>
      </c>
      <c r="E58" s="169" t="s">
        <v>55</v>
      </c>
      <c r="F58" s="169" t="s">
        <v>21</v>
      </c>
      <c r="G58" s="255" t="s">
        <v>657</v>
      </c>
      <c r="H58" s="255" t="s">
        <v>216</v>
      </c>
      <c r="I58" s="256" t="s">
        <v>635</v>
      </c>
      <c r="J58" s="255" t="s">
        <v>54</v>
      </c>
      <c r="K58" s="257">
        <v>13940000</v>
      </c>
      <c r="L58" s="258">
        <f t="shared" si="1"/>
        <v>3162862.4585923674</v>
      </c>
      <c r="M58" s="259" t="s">
        <v>584</v>
      </c>
      <c r="N58" s="259" t="s">
        <v>200</v>
      </c>
      <c r="O58" s="74" t="s">
        <v>278</v>
      </c>
    </row>
    <row r="59" spans="1:15" ht="193.2" x14ac:dyDescent="0.3">
      <c r="A59" s="445"/>
      <c r="B59" s="451"/>
      <c r="C59" s="454"/>
      <c r="D59" s="169">
        <v>56</v>
      </c>
      <c r="E59" s="169" t="s">
        <v>588</v>
      </c>
      <c r="F59" s="169" t="s">
        <v>38</v>
      </c>
      <c r="G59" s="255" t="s">
        <v>591</v>
      </c>
      <c r="H59" s="255" t="s">
        <v>461</v>
      </c>
      <c r="I59" s="256" t="s">
        <v>635</v>
      </c>
      <c r="J59" s="255" t="s">
        <v>54</v>
      </c>
      <c r="K59" s="260">
        <v>4000000</v>
      </c>
      <c r="L59" s="258">
        <f>K59/4.4074</f>
        <v>907564.55052865634</v>
      </c>
      <c r="M59" s="255" t="s">
        <v>219</v>
      </c>
      <c r="N59" s="255" t="s">
        <v>201</v>
      </c>
      <c r="O59" s="74" t="s">
        <v>280</v>
      </c>
    </row>
    <row r="60" spans="1:15" ht="193.2" x14ac:dyDescent="0.3">
      <c r="A60" s="445"/>
      <c r="B60" s="451"/>
      <c r="C60" s="454"/>
      <c r="D60" s="255">
        <v>57</v>
      </c>
      <c r="E60" s="255" t="s">
        <v>589</v>
      </c>
      <c r="F60" s="169" t="s">
        <v>38</v>
      </c>
      <c r="G60" s="261" t="s">
        <v>591</v>
      </c>
      <c r="H60" s="255" t="s">
        <v>461</v>
      </c>
      <c r="I60" s="256" t="s">
        <v>635</v>
      </c>
      <c r="J60" s="255" t="s">
        <v>54</v>
      </c>
      <c r="K60" s="260">
        <v>3148010.35</v>
      </c>
      <c r="L60" s="258">
        <f t="shared" si="1"/>
        <v>714255.64958932705</v>
      </c>
      <c r="M60" s="255" t="s">
        <v>219</v>
      </c>
      <c r="N60" s="255" t="s">
        <v>201</v>
      </c>
      <c r="O60" s="262" t="s">
        <v>592</v>
      </c>
    </row>
    <row r="61" spans="1:15" ht="193.2" x14ac:dyDescent="0.3">
      <c r="A61" s="445"/>
      <c r="B61" s="451"/>
      <c r="C61" s="454"/>
      <c r="D61" s="169">
        <v>58</v>
      </c>
      <c r="E61" s="169" t="s">
        <v>56</v>
      </c>
      <c r="F61" s="169" t="s">
        <v>38</v>
      </c>
      <c r="G61" s="255" t="s">
        <v>623</v>
      </c>
      <c r="H61" s="255" t="s">
        <v>462</v>
      </c>
      <c r="I61" s="256" t="s">
        <v>635</v>
      </c>
      <c r="J61" s="255" t="s">
        <v>54</v>
      </c>
      <c r="K61" s="260">
        <v>3778671.65</v>
      </c>
      <c r="L61" s="258">
        <f t="shared" si="1"/>
        <v>857347.10940690653</v>
      </c>
      <c r="M61" s="255" t="s">
        <v>154</v>
      </c>
      <c r="N61" s="259" t="s">
        <v>200</v>
      </c>
      <c r="O61" s="262" t="s">
        <v>280</v>
      </c>
    </row>
    <row r="62" spans="1:15" ht="193.2" x14ac:dyDescent="0.3">
      <c r="A62" s="445"/>
      <c r="B62" s="451"/>
      <c r="C62" s="454"/>
      <c r="D62" s="255">
        <v>59</v>
      </c>
      <c r="E62" s="255" t="s">
        <v>590</v>
      </c>
      <c r="F62" s="169" t="s">
        <v>38</v>
      </c>
      <c r="G62" s="255" t="s">
        <v>623</v>
      </c>
      <c r="H62" s="255" t="s">
        <v>461</v>
      </c>
      <c r="I62" s="256" t="s">
        <v>635</v>
      </c>
      <c r="J62" s="255" t="s">
        <v>54</v>
      </c>
      <c r="K62" s="260">
        <v>700000</v>
      </c>
      <c r="L62" s="258">
        <f>K62/4.4074</f>
        <v>158823.79634251486</v>
      </c>
      <c r="M62" s="255" t="s">
        <v>154</v>
      </c>
      <c r="N62" s="255" t="s">
        <v>201</v>
      </c>
      <c r="O62" s="262" t="s">
        <v>592</v>
      </c>
    </row>
    <row r="63" spans="1:15" ht="193.2" x14ac:dyDescent="0.3">
      <c r="A63" s="445"/>
      <c r="B63" s="451"/>
      <c r="C63" s="454"/>
      <c r="D63" s="169">
        <v>60</v>
      </c>
      <c r="E63" s="169" t="s">
        <v>601</v>
      </c>
      <c r="F63" s="169" t="s">
        <v>30</v>
      </c>
      <c r="G63" s="255" t="s">
        <v>643</v>
      </c>
      <c r="H63" s="255" t="s">
        <v>216</v>
      </c>
      <c r="I63" s="256" t="s">
        <v>635</v>
      </c>
      <c r="J63" s="255" t="s">
        <v>54</v>
      </c>
      <c r="K63" s="257"/>
      <c r="L63" s="258">
        <v>613000</v>
      </c>
      <c r="M63" s="255" t="s">
        <v>28</v>
      </c>
      <c r="N63" s="259" t="s">
        <v>200</v>
      </c>
      <c r="O63" s="74" t="s">
        <v>281</v>
      </c>
    </row>
    <row r="64" spans="1:15" ht="193.2" x14ac:dyDescent="0.3">
      <c r="A64" s="445"/>
      <c r="B64" s="451"/>
      <c r="C64" s="454"/>
      <c r="D64" s="169">
        <v>61</v>
      </c>
      <c r="E64" s="169" t="s">
        <v>602</v>
      </c>
      <c r="F64" s="169" t="s">
        <v>30</v>
      </c>
      <c r="G64" s="255" t="s">
        <v>643</v>
      </c>
      <c r="H64" s="255" t="s">
        <v>216</v>
      </c>
      <c r="I64" s="256" t="s">
        <v>635</v>
      </c>
      <c r="J64" s="255" t="s">
        <v>54</v>
      </c>
      <c r="K64" s="257"/>
      <c r="L64" s="258">
        <v>335858.74</v>
      </c>
      <c r="M64" s="255" t="s">
        <v>219</v>
      </c>
      <c r="N64" s="259" t="s">
        <v>624</v>
      </c>
      <c r="O64" s="262" t="s">
        <v>281</v>
      </c>
    </row>
    <row r="65" spans="1:15" ht="193.2" x14ac:dyDescent="0.3">
      <c r="A65" s="445"/>
      <c r="B65" s="451"/>
      <c r="C65" s="454"/>
      <c r="D65" s="169">
        <v>62</v>
      </c>
      <c r="E65" s="169" t="s">
        <v>57</v>
      </c>
      <c r="F65" s="169" t="s">
        <v>41</v>
      </c>
      <c r="G65" s="255" t="s">
        <v>658</v>
      </c>
      <c r="H65" s="255" t="s">
        <v>216</v>
      </c>
      <c r="I65" s="256" t="s">
        <v>635</v>
      </c>
      <c r="J65" s="255" t="s">
        <v>54</v>
      </c>
      <c r="K65" s="257">
        <v>7197396.25</v>
      </c>
      <c r="L65" s="258">
        <f t="shared" si="1"/>
        <v>1633025.4231519718</v>
      </c>
      <c r="M65" s="255" t="s">
        <v>219</v>
      </c>
      <c r="N65" s="256" t="s">
        <v>201</v>
      </c>
      <c r="O65" s="74" t="s">
        <v>282</v>
      </c>
    </row>
    <row r="66" spans="1:15" ht="193.8" thickBot="1" x14ac:dyDescent="0.35">
      <c r="A66" s="446"/>
      <c r="B66" s="452"/>
      <c r="C66" s="455"/>
      <c r="D66" s="341">
        <v>63</v>
      </c>
      <c r="E66" s="341" t="s">
        <v>58</v>
      </c>
      <c r="F66" s="341" t="s">
        <v>41</v>
      </c>
      <c r="G66" s="342" t="s">
        <v>658</v>
      </c>
      <c r="H66" s="342" t="s">
        <v>216</v>
      </c>
      <c r="I66" s="343" t="s">
        <v>635</v>
      </c>
      <c r="J66" s="342" t="s">
        <v>54</v>
      </c>
      <c r="K66" s="344">
        <v>2304456.25</v>
      </c>
      <c r="L66" s="345">
        <f t="shared" si="1"/>
        <v>522860.70018605073</v>
      </c>
      <c r="M66" s="346" t="s">
        <v>219</v>
      </c>
      <c r="N66" s="343" t="s">
        <v>201</v>
      </c>
      <c r="O66" s="347" t="s">
        <v>282</v>
      </c>
    </row>
    <row r="67" spans="1:15" ht="138" x14ac:dyDescent="0.3">
      <c r="A67" s="447" t="s">
        <v>59</v>
      </c>
      <c r="B67" s="465" t="s">
        <v>253</v>
      </c>
      <c r="C67" s="465" t="s">
        <v>563</v>
      </c>
      <c r="D67" s="106">
        <v>64</v>
      </c>
      <c r="E67" s="106" t="s">
        <v>214</v>
      </c>
      <c r="F67" s="106" t="s">
        <v>34</v>
      </c>
      <c r="G67" s="105" t="s">
        <v>321</v>
      </c>
      <c r="H67" s="348" t="s">
        <v>193</v>
      </c>
      <c r="I67" s="349" t="s">
        <v>636</v>
      </c>
      <c r="J67" s="348" t="s">
        <v>60</v>
      </c>
      <c r="K67" s="350">
        <v>1700000</v>
      </c>
      <c r="L67" s="351">
        <f t="shared" si="1"/>
        <v>385714.93397467898</v>
      </c>
      <c r="M67" s="348" t="s">
        <v>431</v>
      </c>
      <c r="N67" s="348" t="s">
        <v>209</v>
      </c>
      <c r="O67" s="107" t="s">
        <v>283</v>
      </c>
    </row>
    <row r="68" spans="1:15" ht="138" x14ac:dyDescent="0.3">
      <c r="A68" s="448"/>
      <c r="B68" s="466"/>
      <c r="C68" s="466"/>
      <c r="D68" s="8">
        <v>65</v>
      </c>
      <c r="E68" s="8" t="s">
        <v>61</v>
      </c>
      <c r="F68" s="8" t="s">
        <v>21</v>
      </c>
      <c r="G68" s="43" t="s">
        <v>319</v>
      </c>
      <c r="H68" s="267" t="s">
        <v>193</v>
      </c>
      <c r="I68" s="264" t="s">
        <v>636</v>
      </c>
      <c r="J68" s="263" t="s">
        <v>60</v>
      </c>
      <c r="K68" s="265">
        <v>1700000</v>
      </c>
      <c r="L68" s="266">
        <f t="shared" si="1"/>
        <v>385714.93397467898</v>
      </c>
      <c r="M68" s="263" t="s">
        <v>219</v>
      </c>
      <c r="N68" s="263" t="s">
        <v>209</v>
      </c>
      <c r="O68" s="75" t="s">
        <v>285</v>
      </c>
    </row>
    <row r="69" spans="1:15" ht="138" x14ac:dyDescent="0.3">
      <c r="A69" s="448"/>
      <c r="B69" s="466"/>
      <c r="C69" s="466"/>
      <c r="D69" s="8">
        <v>66</v>
      </c>
      <c r="E69" s="8" t="s">
        <v>220</v>
      </c>
      <c r="F69" s="8" t="s">
        <v>37</v>
      </c>
      <c r="G69" s="43" t="s">
        <v>318</v>
      </c>
      <c r="H69" s="95" t="s">
        <v>193</v>
      </c>
      <c r="I69" s="264" t="s">
        <v>636</v>
      </c>
      <c r="J69" s="263" t="s">
        <v>60</v>
      </c>
      <c r="K69" s="265">
        <v>1700000</v>
      </c>
      <c r="L69" s="266">
        <f t="shared" si="1"/>
        <v>385714.93397467898</v>
      </c>
      <c r="M69" s="263" t="s">
        <v>219</v>
      </c>
      <c r="N69" s="263" t="s">
        <v>209</v>
      </c>
      <c r="O69" s="75" t="s">
        <v>284</v>
      </c>
    </row>
    <row r="70" spans="1:15" ht="138" x14ac:dyDescent="0.3">
      <c r="A70" s="448"/>
      <c r="B70" s="466"/>
      <c r="C70" s="466"/>
      <c r="D70" s="8">
        <v>67</v>
      </c>
      <c r="E70" s="8" t="s">
        <v>62</v>
      </c>
      <c r="F70" s="8" t="s">
        <v>29</v>
      </c>
      <c r="G70" s="43" t="s">
        <v>317</v>
      </c>
      <c r="H70" s="95" t="s">
        <v>193</v>
      </c>
      <c r="I70" s="264" t="s">
        <v>636</v>
      </c>
      <c r="J70" s="263" t="s">
        <v>60</v>
      </c>
      <c r="K70" s="265">
        <v>1700000</v>
      </c>
      <c r="L70" s="266">
        <f t="shared" si="1"/>
        <v>385714.93397467898</v>
      </c>
      <c r="M70" s="263" t="s">
        <v>219</v>
      </c>
      <c r="N70" s="263" t="s">
        <v>209</v>
      </c>
      <c r="O70" s="75" t="s">
        <v>342</v>
      </c>
    </row>
    <row r="71" spans="1:15" ht="138" x14ac:dyDescent="0.3">
      <c r="A71" s="448"/>
      <c r="B71" s="466"/>
      <c r="C71" s="466"/>
      <c r="D71" s="8">
        <v>68</v>
      </c>
      <c r="E71" s="8" t="s">
        <v>63</v>
      </c>
      <c r="F71" s="8" t="s">
        <v>30</v>
      </c>
      <c r="G71" s="9" t="s">
        <v>316</v>
      </c>
      <c r="H71" s="95" t="s">
        <v>193</v>
      </c>
      <c r="I71" s="264" t="s">
        <v>636</v>
      </c>
      <c r="J71" s="263" t="s">
        <v>60</v>
      </c>
      <c r="K71" s="265">
        <v>1700000</v>
      </c>
      <c r="L71" s="266">
        <f t="shared" si="1"/>
        <v>385714.93397467898</v>
      </c>
      <c r="M71" s="263" t="s">
        <v>28</v>
      </c>
      <c r="N71" s="263" t="s">
        <v>203</v>
      </c>
      <c r="O71" s="75" t="s">
        <v>286</v>
      </c>
    </row>
    <row r="72" spans="1:15" ht="138.6" thickBot="1" x14ac:dyDescent="0.35">
      <c r="A72" s="449"/>
      <c r="B72" s="467"/>
      <c r="C72" s="467"/>
      <c r="D72" s="108">
        <v>69</v>
      </c>
      <c r="E72" s="108" t="s">
        <v>64</v>
      </c>
      <c r="F72" s="108" t="s">
        <v>41</v>
      </c>
      <c r="G72" s="109" t="s">
        <v>320</v>
      </c>
      <c r="H72" s="109" t="s">
        <v>193</v>
      </c>
      <c r="I72" s="352" t="s">
        <v>636</v>
      </c>
      <c r="J72" s="353" t="s">
        <v>60</v>
      </c>
      <c r="K72" s="354">
        <v>1700000</v>
      </c>
      <c r="L72" s="355">
        <f t="shared" si="1"/>
        <v>385714.93397467898</v>
      </c>
      <c r="M72" s="353" t="s">
        <v>219</v>
      </c>
      <c r="N72" s="353" t="s">
        <v>209</v>
      </c>
      <c r="O72" s="110" t="s">
        <v>287</v>
      </c>
    </row>
    <row r="73" spans="1:15" ht="110.4" x14ac:dyDescent="0.3">
      <c r="A73" s="462" t="s">
        <v>65</v>
      </c>
      <c r="B73" s="456" t="s">
        <v>66</v>
      </c>
      <c r="C73" s="459" t="s">
        <v>625</v>
      </c>
      <c r="D73" s="111">
        <v>70</v>
      </c>
      <c r="E73" s="111" t="s">
        <v>217</v>
      </c>
      <c r="F73" s="111" t="s">
        <v>36</v>
      </c>
      <c r="G73" s="112" t="s">
        <v>348</v>
      </c>
      <c r="H73" s="356" t="s">
        <v>194</v>
      </c>
      <c r="I73" s="357" t="s">
        <v>637</v>
      </c>
      <c r="J73" s="358" t="s">
        <v>67</v>
      </c>
      <c r="K73" s="359">
        <v>4389208</v>
      </c>
      <c r="L73" s="360">
        <f t="shared" ref="L73:L102" si="2">K73/4.4074</f>
        <v>995872.39642419573</v>
      </c>
      <c r="M73" s="358" t="s">
        <v>228</v>
      </c>
      <c r="N73" s="358" t="s">
        <v>213</v>
      </c>
      <c r="O73" s="79" t="s">
        <v>349</v>
      </c>
    </row>
    <row r="74" spans="1:15" ht="110.4" x14ac:dyDescent="0.3">
      <c r="A74" s="463"/>
      <c r="B74" s="457"/>
      <c r="C74" s="460"/>
      <c r="D74" s="167">
        <v>71</v>
      </c>
      <c r="E74" s="167" t="s">
        <v>68</v>
      </c>
      <c r="F74" s="12" t="s">
        <v>139</v>
      </c>
      <c r="G74" s="11" t="s">
        <v>186</v>
      </c>
      <c r="H74" s="268" t="s">
        <v>194</v>
      </c>
      <c r="I74" s="269" t="s">
        <v>637</v>
      </c>
      <c r="J74" s="268" t="s">
        <v>67</v>
      </c>
      <c r="K74" s="273">
        <v>95331583.5</v>
      </c>
      <c r="L74" s="274">
        <f t="shared" si="2"/>
        <v>21629891.432590645</v>
      </c>
      <c r="M74" s="268" t="s">
        <v>219</v>
      </c>
      <c r="N74" s="268" t="s">
        <v>221</v>
      </c>
      <c r="O74" s="76" t="s">
        <v>292</v>
      </c>
    </row>
    <row r="75" spans="1:15" ht="110.4" x14ac:dyDescent="0.3">
      <c r="A75" s="463"/>
      <c r="B75" s="457"/>
      <c r="C75" s="460"/>
      <c r="D75" s="96">
        <v>72</v>
      </c>
      <c r="E75" s="96" t="s">
        <v>69</v>
      </c>
      <c r="F75" s="12" t="s">
        <v>139</v>
      </c>
      <c r="G75" s="11" t="s">
        <v>350</v>
      </c>
      <c r="H75" s="268" t="s">
        <v>194</v>
      </c>
      <c r="I75" s="269" t="s">
        <v>637</v>
      </c>
      <c r="J75" s="268" t="s">
        <v>67</v>
      </c>
      <c r="K75" s="273">
        <v>53550000</v>
      </c>
      <c r="L75" s="274">
        <f t="shared" si="2"/>
        <v>12150020.420202387</v>
      </c>
      <c r="M75" s="268" t="s">
        <v>28</v>
      </c>
      <c r="N75" s="268" t="s">
        <v>221</v>
      </c>
      <c r="O75" s="76" t="s">
        <v>292</v>
      </c>
    </row>
    <row r="76" spans="1:15" ht="110.4" x14ac:dyDescent="0.3">
      <c r="A76" s="463"/>
      <c r="B76" s="457"/>
      <c r="C76" s="460"/>
      <c r="D76" s="12">
        <v>73</v>
      </c>
      <c r="E76" s="12" t="s">
        <v>70</v>
      </c>
      <c r="F76" s="11" t="s">
        <v>23</v>
      </c>
      <c r="G76" s="11" t="s">
        <v>223</v>
      </c>
      <c r="H76" s="268" t="s">
        <v>194</v>
      </c>
      <c r="I76" s="269" t="s">
        <v>637</v>
      </c>
      <c r="J76" s="270" t="s">
        <v>67</v>
      </c>
      <c r="K76" s="271">
        <v>3400000</v>
      </c>
      <c r="L76" s="272">
        <f t="shared" si="2"/>
        <v>771429.86794935795</v>
      </c>
      <c r="M76" s="275" t="s">
        <v>28</v>
      </c>
      <c r="N76" s="275" t="s">
        <v>221</v>
      </c>
      <c r="O76" s="76" t="s">
        <v>288</v>
      </c>
    </row>
    <row r="77" spans="1:15" ht="110.4" x14ac:dyDescent="0.3">
      <c r="A77" s="463"/>
      <c r="B77" s="457"/>
      <c r="C77" s="460"/>
      <c r="D77" s="12">
        <v>74</v>
      </c>
      <c r="E77" s="12" t="s">
        <v>71</v>
      </c>
      <c r="F77" s="11" t="s">
        <v>23</v>
      </c>
      <c r="G77" s="268" t="s">
        <v>576</v>
      </c>
      <c r="H77" s="268" t="s">
        <v>194</v>
      </c>
      <c r="I77" s="269" t="s">
        <v>637</v>
      </c>
      <c r="J77" s="270" t="s">
        <v>67</v>
      </c>
      <c r="K77" s="271">
        <v>2975000</v>
      </c>
      <c r="L77" s="272">
        <f t="shared" si="2"/>
        <v>675001.13445568818</v>
      </c>
      <c r="M77" s="275" t="s">
        <v>28</v>
      </c>
      <c r="N77" s="275" t="s">
        <v>221</v>
      </c>
      <c r="O77" s="76" t="s">
        <v>288</v>
      </c>
    </row>
    <row r="78" spans="1:15" ht="110.4" x14ac:dyDescent="0.3">
      <c r="A78" s="463"/>
      <c r="B78" s="457"/>
      <c r="C78" s="460"/>
      <c r="D78" s="12">
        <v>75</v>
      </c>
      <c r="E78" s="12" t="s">
        <v>72</v>
      </c>
      <c r="F78" s="11" t="s">
        <v>23</v>
      </c>
      <c r="G78" s="268" t="s">
        <v>208</v>
      </c>
      <c r="H78" s="268" t="s">
        <v>194</v>
      </c>
      <c r="I78" s="269" t="s">
        <v>637</v>
      </c>
      <c r="J78" s="270" t="s">
        <v>67</v>
      </c>
      <c r="K78" s="271">
        <v>2550000</v>
      </c>
      <c r="L78" s="272">
        <f t="shared" si="2"/>
        <v>578572.40096201841</v>
      </c>
      <c r="M78" s="275" t="s">
        <v>154</v>
      </c>
      <c r="N78" s="275" t="s">
        <v>561</v>
      </c>
      <c r="O78" s="76" t="s">
        <v>288</v>
      </c>
    </row>
    <row r="79" spans="1:15" ht="165.6" x14ac:dyDescent="0.3">
      <c r="A79" s="463"/>
      <c r="B79" s="457"/>
      <c r="C79" s="460"/>
      <c r="D79" s="12">
        <v>76</v>
      </c>
      <c r="E79" s="12" t="s">
        <v>557</v>
      </c>
      <c r="F79" s="11" t="s">
        <v>40</v>
      </c>
      <c r="G79" s="268" t="s">
        <v>646</v>
      </c>
      <c r="H79" s="268" t="s">
        <v>194</v>
      </c>
      <c r="I79" s="269" t="s">
        <v>637</v>
      </c>
      <c r="J79" s="270" t="s">
        <v>67</v>
      </c>
      <c r="K79" s="271">
        <v>12068288</v>
      </c>
      <c r="L79" s="272">
        <f t="shared" si="2"/>
        <v>2738187.5935925944</v>
      </c>
      <c r="M79" s="275" t="s">
        <v>649</v>
      </c>
      <c r="N79" s="275" t="s">
        <v>203</v>
      </c>
      <c r="O79" s="76" t="s">
        <v>558</v>
      </c>
    </row>
    <row r="80" spans="1:15" ht="110.4" x14ac:dyDescent="0.3">
      <c r="A80" s="463"/>
      <c r="B80" s="457"/>
      <c r="C80" s="460"/>
      <c r="D80" s="10">
        <v>77</v>
      </c>
      <c r="E80" s="10" t="s">
        <v>449</v>
      </c>
      <c r="F80" s="11" t="s">
        <v>25</v>
      </c>
      <c r="G80" s="268" t="s">
        <v>450</v>
      </c>
      <c r="H80" s="268" t="s">
        <v>194</v>
      </c>
      <c r="I80" s="269" t="s">
        <v>637</v>
      </c>
      <c r="J80" s="270" t="s">
        <v>67</v>
      </c>
      <c r="K80" s="271">
        <v>1500000</v>
      </c>
      <c r="L80" s="272">
        <f t="shared" si="2"/>
        <v>340336.70644824614</v>
      </c>
      <c r="M80" s="275" t="s">
        <v>28</v>
      </c>
      <c r="N80" s="275" t="s">
        <v>203</v>
      </c>
      <c r="O80" s="76" t="s">
        <v>289</v>
      </c>
    </row>
    <row r="81" spans="1:15" ht="110.4" x14ac:dyDescent="0.3">
      <c r="A81" s="463"/>
      <c r="B81" s="457"/>
      <c r="C81" s="460"/>
      <c r="D81" s="65">
        <v>78</v>
      </c>
      <c r="E81" s="65" t="s">
        <v>73</v>
      </c>
      <c r="F81" s="66" t="s">
        <v>29</v>
      </c>
      <c r="G81" s="276" t="s">
        <v>457</v>
      </c>
      <c r="H81" s="268" t="s">
        <v>194</v>
      </c>
      <c r="I81" s="269" t="s">
        <v>637</v>
      </c>
      <c r="J81" s="270" t="s">
        <v>67</v>
      </c>
      <c r="K81" s="271">
        <v>18232512</v>
      </c>
      <c r="L81" s="272">
        <f t="shared" si="2"/>
        <v>4136795.3895720835</v>
      </c>
      <c r="M81" s="275" t="s">
        <v>28</v>
      </c>
      <c r="N81" s="275" t="s">
        <v>203</v>
      </c>
      <c r="O81" s="76" t="s">
        <v>345</v>
      </c>
    </row>
    <row r="82" spans="1:15" ht="110.4" x14ac:dyDescent="0.3">
      <c r="A82" s="463"/>
      <c r="B82" s="457"/>
      <c r="C82" s="460"/>
      <c r="D82" s="65">
        <v>79</v>
      </c>
      <c r="E82" s="65" t="s">
        <v>252</v>
      </c>
      <c r="F82" s="65" t="s">
        <v>41</v>
      </c>
      <c r="G82" s="276" t="s">
        <v>351</v>
      </c>
      <c r="H82" s="268" t="s">
        <v>194</v>
      </c>
      <c r="I82" s="269" t="s">
        <v>637</v>
      </c>
      <c r="J82" s="270" t="s">
        <v>67</v>
      </c>
      <c r="K82" s="271">
        <v>2500000</v>
      </c>
      <c r="L82" s="272">
        <f t="shared" si="2"/>
        <v>567227.8440804102</v>
      </c>
      <c r="M82" s="270" t="s">
        <v>222</v>
      </c>
      <c r="N82" s="270" t="s">
        <v>213</v>
      </c>
      <c r="O82" s="76" t="s">
        <v>290</v>
      </c>
    </row>
    <row r="83" spans="1:15" ht="111" thickBot="1" x14ac:dyDescent="0.35">
      <c r="A83" s="464"/>
      <c r="B83" s="458"/>
      <c r="C83" s="461"/>
      <c r="D83" s="45">
        <v>80</v>
      </c>
      <c r="E83" s="45" t="s">
        <v>74</v>
      </c>
      <c r="F83" s="45" t="s">
        <v>41</v>
      </c>
      <c r="G83" s="113" t="s">
        <v>187</v>
      </c>
      <c r="H83" s="361" t="s">
        <v>194</v>
      </c>
      <c r="I83" s="362" t="s">
        <v>637</v>
      </c>
      <c r="J83" s="361" t="s">
        <v>67</v>
      </c>
      <c r="K83" s="363">
        <v>1355893</v>
      </c>
      <c r="L83" s="364">
        <f t="shared" si="2"/>
        <v>307640.10527748783</v>
      </c>
      <c r="M83" s="361" t="s">
        <v>222</v>
      </c>
      <c r="N83" s="365" t="s">
        <v>213</v>
      </c>
      <c r="O83" s="80" t="s">
        <v>290</v>
      </c>
    </row>
    <row r="84" spans="1:15" ht="124.2" x14ac:dyDescent="0.3">
      <c r="A84" s="462" t="s">
        <v>75</v>
      </c>
      <c r="B84" s="437" t="s">
        <v>254</v>
      </c>
      <c r="C84" s="437" t="s">
        <v>564</v>
      </c>
      <c r="D84" s="168">
        <v>81</v>
      </c>
      <c r="E84" s="168" t="s">
        <v>76</v>
      </c>
      <c r="F84" s="430" t="s">
        <v>139</v>
      </c>
      <c r="G84" s="114" t="s">
        <v>336</v>
      </c>
      <c r="H84" s="356" t="s">
        <v>194</v>
      </c>
      <c r="I84" s="357" t="s">
        <v>637</v>
      </c>
      <c r="J84" s="356" t="s">
        <v>67</v>
      </c>
      <c r="K84" s="359">
        <v>4604424.5</v>
      </c>
      <c r="L84" s="366">
        <f t="shared" si="2"/>
        <v>1044703.1129464083</v>
      </c>
      <c r="M84" s="367" t="s">
        <v>19</v>
      </c>
      <c r="N84" s="367" t="s">
        <v>221</v>
      </c>
      <c r="O84" s="79" t="s">
        <v>293</v>
      </c>
    </row>
    <row r="85" spans="1:15" ht="124.2" x14ac:dyDescent="0.3">
      <c r="A85" s="463"/>
      <c r="B85" s="438"/>
      <c r="C85" s="438"/>
      <c r="D85" s="167">
        <v>82</v>
      </c>
      <c r="E85" s="167" t="s">
        <v>77</v>
      </c>
      <c r="F85" s="12" t="s">
        <v>139</v>
      </c>
      <c r="G85" s="97" t="s">
        <v>337</v>
      </c>
      <c r="H85" s="268" t="s">
        <v>194</v>
      </c>
      <c r="I85" s="269" t="s">
        <v>637</v>
      </c>
      <c r="J85" s="268" t="s">
        <v>67</v>
      </c>
      <c r="K85" s="273">
        <v>3561007</v>
      </c>
      <c r="L85" s="274">
        <f t="shared" si="2"/>
        <v>807960.92934609973</v>
      </c>
      <c r="M85" s="277" t="s">
        <v>19</v>
      </c>
      <c r="N85" s="277" t="s">
        <v>221</v>
      </c>
      <c r="O85" s="76" t="s">
        <v>293</v>
      </c>
    </row>
    <row r="86" spans="1:15" ht="124.2" x14ac:dyDescent="0.3">
      <c r="A86" s="463"/>
      <c r="B86" s="438"/>
      <c r="C86" s="438"/>
      <c r="D86" s="167">
        <v>83</v>
      </c>
      <c r="E86" s="167" t="s">
        <v>78</v>
      </c>
      <c r="F86" s="12" t="s">
        <v>139</v>
      </c>
      <c r="G86" s="97" t="s">
        <v>338</v>
      </c>
      <c r="H86" s="268" t="s">
        <v>194</v>
      </c>
      <c r="I86" s="269" t="s">
        <v>637</v>
      </c>
      <c r="J86" s="268" t="s">
        <v>67</v>
      </c>
      <c r="K86" s="273">
        <v>976505.5</v>
      </c>
      <c r="L86" s="274">
        <f t="shared" si="2"/>
        <v>221560.44379906522</v>
      </c>
      <c r="M86" s="277" t="s">
        <v>28</v>
      </c>
      <c r="N86" s="277" t="s">
        <v>221</v>
      </c>
      <c r="O86" s="76" t="s">
        <v>293</v>
      </c>
    </row>
    <row r="87" spans="1:15" ht="124.2" x14ac:dyDescent="0.3">
      <c r="A87" s="463"/>
      <c r="B87" s="439"/>
      <c r="C87" s="439"/>
      <c r="D87" s="167">
        <v>84</v>
      </c>
      <c r="E87" s="167" t="s">
        <v>79</v>
      </c>
      <c r="F87" s="12" t="s">
        <v>139</v>
      </c>
      <c r="G87" s="11" t="s">
        <v>339</v>
      </c>
      <c r="H87" s="268" t="s">
        <v>194</v>
      </c>
      <c r="I87" s="269" t="s">
        <v>637</v>
      </c>
      <c r="J87" s="268" t="s">
        <v>67</v>
      </c>
      <c r="K87" s="273">
        <v>2587323.5</v>
      </c>
      <c r="L87" s="274">
        <f t="shared" si="2"/>
        <v>587040.77233743249</v>
      </c>
      <c r="M87" s="277" t="s">
        <v>19</v>
      </c>
      <c r="N87" s="277" t="s">
        <v>221</v>
      </c>
      <c r="O87" s="76" t="s">
        <v>293</v>
      </c>
    </row>
    <row r="88" spans="1:15" ht="124.2" x14ac:dyDescent="0.3">
      <c r="A88" s="463"/>
      <c r="B88" s="439"/>
      <c r="C88" s="439"/>
      <c r="D88" s="167">
        <v>85</v>
      </c>
      <c r="E88" s="167" t="s">
        <v>80</v>
      </c>
      <c r="F88" s="12" t="s">
        <v>139</v>
      </c>
      <c r="G88" s="11" t="s">
        <v>340</v>
      </c>
      <c r="H88" s="11" t="s">
        <v>194</v>
      </c>
      <c r="I88" s="269" t="s">
        <v>637</v>
      </c>
      <c r="J88" s="268" t="s">
        <v>67</v>
      </c>
      <c r="K88" s="273">
        <v>1370506</v>
      </c>
      <c r="L88" s="274">
        <f t="shared" si="2"/>
        <v>310955.66547170666</v>
      </c>
      <c r="M88" s="277" t="s">
        <v>19</v>
      </c>
      <c r="N88" s="277" t="s">
        <v>221</v>
      </c>
      <c r="O88" s="76" t="s">
        <v>293</v>
      </c>
    </row>
    <row r="89" spans="1:15" ht="124.2" x14ac:dyDescent="0.3">
      <c r="A89" s="463"/>
      <c r="B89" s="439"/>
      <c r="C89" s="439"/>
      <c r="D89" s="167">
        <v>86</v>
      </c>
      <c r="E89" s="167" t="s">
        <v>157</v>
      </c>
      <c r="F89" s="11" t="s">
        <v>37</v>
      </c>
      <c r="G89" s="11" t="s">
        <v>485</v>
      </c>
      <c r="H89" s="11" t="s">
        <v>194</v>
      </c>
      <c r="I89" s="269" t="s">
        <v>637</v>
      </c>
      <c r="J89" s="270" t="s">
        <v>67</v>
      </c>
      <c r="K89" s="271">
        <f>7950000+1400000</f>
        <v>9350000</v>
      </c>
      <c r="L89" s="272">
        <f t="shared" si="2"/>
        <v>2121432.1368607343</v>
      </c>
      <c r="M89" s="275" t="s">
        <v>219</v>
      </c>
      <c r="N89" s="275" t="s">
        <v>561</v>
      </c>
      <c r="O89" s="76" t="s">
        <v>294</v>
      </c>
    </row>
    <row r="90" spans="1:15" ht="124.2" x14ac:dyDescent="0.3">
      <c r="A90" s="463"/>
      <c r="B90" s="439"/>
      <c r="C90" s="439"/>
      <c r="D90" s="12">
        <v>87</v>
      </c>
      <c r="E90" s="12" t="s">
        <v>81</v>
      </c>
      <c r="F90" s="11" t="s">
        <v>23</v>
      </c>
      <c r="G90" s="10" t="s">
        <v>322</v>
      </c>
      <c r="H90" s="11" t="s">
        <v>194</v>
      </c>
      <c r="I90" s="269" t="s">
        <v>637</v>
      </c>
      <c r="J90" s="268" t="s">
        <v>67</v>
      </c>
      <c r="K90" s="273">
        <v>4250000</v>
      </c>
      <c r="L90" s="274">
        <f t="shared" si="2"/>
        <v>964287.33493669739</v>
      </c>
      <c r="M90" s="275" t="s">
        <v>222</v>
      </c>
      <c r="N90" s="275" t="s">
        <v>213</v>
      </c>
      <c r="O90" s="76" t="s">
        <v>295</v>
      </c>
    </row>
    <row r="91" spans="1:15" ht="124.2" x14ac:dyDescent="0.3">
      <c r="A91" s="463"/>
      <c r="B91" s="439"/>
      <c r="C91" s="439"/>
      <c r="D91" s="10">
        <v>88</v>
      </c>
      <c r="E91" s="10" t="s">
        <v>82</v>
      </c>
      <c r="F91" s="11" t="s">
        <v>25</v>
      </c>
      <c r="G91" s="12" t="s">
        <v>400</v>
      </c>
      <c r="H91" s="11" t="s">
        <v>194</v>
      </c>
      <c r="I91" s="269" t="s">
        <v>637</v>
      </c>
      <c r="J91" s="268" t="s">
        <v>67</v>
      </c>
      <c r="K91" s="278">
        <v>16729750</v>
      </c>
      <c r="L91" s="274">
        <v>3795832.01</v>
      </c>
      <c r="M91" s="275" t="s">
        <v>28</v>
      </c>
      <c r="N91" s="275" t="s">
        <v>203</v>
      </c>
      <c r="O91" s="76" t="s">
        <v>296</v>
      </c>
    </row>
    <row r="92" spans="1:15" ht="124.8" thickBot="1" x14ac:dyDescent="0.35">
      <c r="A92" s="464"/>
      <c r="B92" s="440"/>
      <c r="C92" s="440"/>
      <c r="D92" s="45">
        <v>89</v>
      </c>
      <c r="E92" s="45" t="s">
        <v>552</v>
      </c>
      <c r="F92" s="45" t="s">
        <v>27</v>
      </c>
      <c r="G92" s="45" t="s">
        <v>401</v>
      </c>
      <c r="H92" s="45" t="s">
        <v>194</v>
      </c>
      <c r="I92" s="362" t="s">
        <v>637</v>
      </c>
      <c r="J92" s="361" t="s">
        <v>67</v>
      </c>
      <c r="K92" s="368">
        <v>1125000</v>
      </c>
      <c r="L92" s="369">
        <f t="shared" si="2"/>
        <v>255252.52983618461</v>
      </c>
      <c r="M92" s="370" t="s">
        <v>19</v>
      </c>
      <c r="N92" s="370" t="s">
        <v>221</v>
      </c>
      <c r="O92" s="80" t="s">
        <v>297</v>
      </c>
    </row>
    <row r="93" spans="1:15" ht="110.4" x14ac:dyDescent="0.3">
      <c r="A93" s="482" t="s">
        <v>83</v>
      </c>
      <c r="B93" s="478" t="s">
        <v>255</v>
      </c>
      <c r="C93" s="478" t="s">
        <v>565</v>
      </c>
      <c r="D93" s="116">
        <v>90</v>
      </c>
      <c r="E93" s="116" t="s">
        <v>84</v>
      </c>
      <c r="F93" s="116" t="s">
        <v>17</v>
      </c>
      <c r="G93" s="115" t="s">
        <v>354</v>
      </c>
      <c r="H93" s="371" t="s">
        <v>412</v>
      </c>
      <c r="I93" s="372" t="s">
        <v>638</v>
      </c>
      <c r="J93" s="373" t="s">
        <v>85</v>
      </c>
      <c r="K93" s="374">
        <v>850998</v>
      </c>
      <c r="L93" s="375">
        <f t="shared" si="2"/>
        <v>193083.90434269636</v>
      </c>
      <c r="M93" s="373" t="s">
        <v>219</v>
      </c>
      <c r="N93" s="373" t="s">
        <v>207</v>
      </c>
      <c r="O93" s="117" t="s">
        <v>298</v>
      </c>
    </row>
    <row r="94" spans="1:15" ht="96.6" x14ac:dyDescent="0.3">
      <c r="A94" s="483"/>
      <c r="B94" s="479"/>
      <c r="C94" s="479"/>
      <c r="D94" s="67">
        <v>91</v>
      </c>
      <c r="E94" s="67" t="s">
        <v>86</v>
      </c>
      <c r="F94" s="67" t="s">
        <v>21</v>
      </c>
      <c r="G94" s="62" t="s">
        <v>357</v>
      </c>
      <c r="H94" s="279" t="s">
        <v>404</v>
      </c>
      <c r="I94" s="280" t="s">
        <v>638</v>
      </c>
      <c r="J94" s="281" t="s">
        <v>85</v>
      </c>
      <c r="K94" s="282">
        <v>703142</v>
      </c>
      <c r="L94" s="283">
        <f t="shared" si="2"/>
        <v>159536.68829695511</v>
      </c>
      <c r="M94" s="281" t="s">
        <v>219</v>
      </c>
      <c r="N94" s="281" t="s">
        <v>207</v>
      </c>
      <c r="O94" s="102" t="s">
        <v>410</v>
      </c>
    </row>
    <row r="95" spans="1:15" ht="110.4" x14ac:dyDescent="0.3">
      <c r="A95" s="483"/>
      <c r="B95" s="479"/>
      <c r="C95" s="479"/>
      <c r="D95" s="145">
        <v>92</v>
      </c>
      <c r="E95" s="145" t="s">
        <v>542</v>
      </c>
      <c r="F95" s="13" t="s">
        <v>36</v>
      </c>
      <c r="G95" s="62" t="s">
        <v>357</v>
      </c>
      <c r="H95" s="279" t="s">
        <v>404</v>
      </c>
      <c r="I95" s="280" t="s">
        <v>638</v>
      </c>
      <c r="J95" s="281" t="s">
        <v>85</v>
      </c>
      <c r="K95" s="284">
        <v>1500000</v>
      </c>
      <c r="L95" s="283">
        <f t="shared" si="2"/>
        <v>340336.70644824614</v>
      </c>
      <c r="M95" s="281" t="s">
        <v>219</v>
      </c>
      <c r="N95" s="281" t="s">
        <v>207</v>
      </c>
      <c r="O95" s="102" t="s">
        <v>299</v>
      </c>
    </row>
    <row r="96" spans="1:15" ht="110.4" x14ac:dyDescent="0.3">
      <c r="A96" s="483"/>
      <c r="B96" s="479"/>
      <c r="C96" s="479"/>
      <c r="D96" s="145">
        <v>93</v>
      </c>
      <c r="E96" s="145" t="s">
        <v>250</v>
      </c>
      <c r="F96" s="13" t="s">
        <v>36</v>
      </c>
      <c r="G96" s="62" t="s">
        <v>354</v>
      </c>
      <c r="H96" s="279" t="s">
        <v>412</v>
      </c>
      <c r="I96" s="280" t="s">
        <v>638</v>
      </c>
      <c r="J96" s="281" t="s">
        <v>85</v>
      </c>
      <c r="K96" s="284">
        <v>2000000</v>
      </c>
      <c r="L96" s="283">
        <f t="shared" si="2"/>
        <v>453782.27526432817</v>
      </c>
      <c r="M96" s="281" t="s">
        <v>219</v>
      </c>
      <c r="N96" s="281" t="s">
        <v>207</v>
      </c>
      <c r="O96" s="102" t="s">
        <v>299</v>
      </c>
    </row>
    <row r="97" spans="1:15" ht="124.2" x14ac:dyDescent="0.3">
      <c r="A97" s="483"/>
      <c r="B97" s="479"/>
      <c r="C97" s="479"/>
      <c r="D97" s="145">
        <v>94</v>
      </c>
      <c r="E97" s="145" t="s">
        <v>218</v>
      </c>
      <c r="F97" s="13" t="s">
        <v>36</v>
      </c>
      <c r="G97" s="13" t="s">
        <v>356</v>
      </c>
      <c r="H97" s="285" t="s">
        <v>405</v>
      </c>
      <c r="I97" s="280" t="s">
        <v>638</v>
      </c>
      <c r="J97" s="281" t="s">
        <v>85</v>
      </c>
      <c r="K97" s="284">
        <v>1000000</v>
      </c>
      <c r="L97" s="283">
        <f t="shared" si="2"/>
        <v>226891.13763216409</v>
      </c>
      <c r="M97" s="281" t="s">
        <v>28</v>
      </c>
      <c r="N97" s="281" t="s">
        <v>206</v>
      </c>
      <c r="O97" s="102" t="s">
        <v>411</v>
      </c>
    </row>
    <row r="98" spans="1:15" ht="165.6" x14ac:dyDescent="0.3">
      <c r="A98" s="483"/>
      <c r="B98" s="480"/>
      <c r="C98" s="480"/>
      <c r="D98" s="425">
        <v>95</v>
      </c>
      <c r="E98" s="425" t="s">
        <v>87</v>
      </c>
      <c r="F98" s="285" t="s">
        <v>37</v>
      </c>
      <c r="G98" s="286" t="s">
        <v>421</v>
      </c>
      <c r="H98" s="279" t="s">
        <v>412</v>
      </c>
      <c r="I98" s="280" t="s">
        <v>638</v>
      </c>
      <c r="J98" s="71" t="s">
        <v>85</v>
      </c>
      <c r="K98" s="98">
        <v>1530000</v>
      </c>
      <c r="L98" s="49">
        <f t="shared" si="2"/>
        <v>347143.44057721103</v>
      </c>
      <c r="M98" s="71" t="s">
        <v>219</v>
      </c>
      <c r="N98" s="71" t="s">
        <v>207</v>
      </c>
      <c r="O98" s="102" t="s">
        <v>300</v>
      </c>
    </row>
    <row r="99" spans="1:15" ht="96.6" x14ac:dyDescent="0.3">
      <c r="A99" s="483"/>
      <c r="B99" s="480"/>
      <c r="C99" s="480"/>
      <c r="D99" s="425">
        <v>96</v>
      </c>
      <c r="E99" s="425" t="s">
        <v>248</v>
      </c>
      <c r="F99" s="285" t="s">
        <v>37</v>
      </c>
      <c r="G99" s="286" t="s">
        <v>357</v>
      </c>
      <c r="H99" s="279" t="s">
        <v>404</v>
      </c>
      <c r="I99" s="280" t="s">
        <v>638</v>
      </c>
      <c r="J99" s="71" t="s">
        <v>85</v>
      </c>
      <c r="K99" s="98">
        <v>2295000</v>
      </c>
      <c r="L99" s="49">
        <f t="shared" si="2"/>
        <v>520715.16086581658</v>
      </c>
      <c r="M99" s="71" t="s">
        <v>219</v>
      </c>
      <c r="N99" s="71" t="s">
        <v>207</v>
      </c>
      <c r="O99" s="102" t="s">
        <v>413</v>
      </c>
    </row>
    <row r="100" spans="1:15" ht="124.2" x14ac:dyDescent="0.3">
      <c r="A100" s="483"/>
      <c r="B100" s="480"/>
      <c r="C100" s="480"/>
      <c r="D100" s="425">
        <v>97</v>
      </c>
      <c r="E100" s="425" t="s">
        <v>88</v>
      </c>
      <c r="F100" s="285" t="s">
        <v>23</v>
      </c>
      <c r="G100" s="285" t="s">
        <v>356</v>
      </c>
      <c r="H100" s="285" t="s">
        <v>405</v>
      </c>
      <c r="I100" s="280" t="s">
        <v>638</v>
      </c>
      <c r="J100" s="71" t="s">
        <v>85</v>
      </c>
      <c r="K100" s="98">
        <f>510000*0.9</f>
        <v>459000</v>
      </c>
      <c r="L100" s="49">
        <f t="shared" si="2"/>
        <v>104143.03217316332</v>
      </c>
      <c r="M100" s="71" t="s">
        <v>28</v>
      </c>
      <c r="N100" s="71" t="s">
        <v>206</v>
      </c>
      <c r="O100" s="102" t="s">
        <v>414</v>
      </c>
    </row>
    <row r="101" spans="1:15" ht="110.4" x14ac:dyDescent="0.3">
      <c r="A101" s="483"/>
      <c r="B101" s="480"/>
      <c r="C101" s="480"/>
      <c r="D101" s="425">
        <v>98</v>
      </c>
      <c r="E101" s="425" t="s">
        <v>89</v>
      </c>
      <c r="F101" s="285" t="s">
        <v>23</v>
      </c>
      <c r="G101" s="285" t="s">
        <v>355</v>
      </c>
      <c r="H101" s="285" t="s">
        <v>406</v>
      </c>
      <c r="I101" s="280" t="s">
        <v>638</v>
      </c>
      <c r="J101" s="71" t="s">
        <v>85</v>
      </c>
      <c r="K101" s="98">
        <f>163200*0.9</f>
        <v>146880</v>
      </c>
      <c r="L101" s="49">
        <f t="shared" si="2"/>
        <v>33325.770295412258</v>
      </c>
      <c r="M101" s="71" t="s">
        <v>219</v>
      </c>
      <c r="N101" s="71" t="s">
        <v>207</v>
      </c>
      <c r="O101" s="102" t="s">
        <v>414</v>
      </c>
    </row>
    <row r="102" spans="1:15" ht="96.6" x14ac:dyDescent="0.3">
      <c r="A102" s="483"/>
      <c r="B102" s="480"/>
      <c r="C102" s="480"/>
      <c r="D102" s="425">
        <v>99</v>
      </c>
      <c r="E102" s="425" t="s">
        <v>224</v>
      </c>
      <c r="F102" s="285" t="s">
        <v>23</v>
      </c>
      <c r="G102" s="286" t="s">
        <v>357</v>
      </c>
      <c r="H102" s="279" t="s">
        <v>404</v>
      </c>
      <c r="I102" s="280" t="s">
        <v>638</v>
      </c>
      <c r="J102" s="71" t="s">
        <v>85</v>
      </c>
      <c r="K102" s="98">
        <f>1020000*0.9</f>
        <v>918000</v>
      </c>
      <c r="L102" s="49">
        <f t="shared" si="2"/>
        <v>208286.06434632663</v>
      </c>
      <c r="M102" s="71" t="s">
        <v>219</v>
      </c>
      <c r="N102" s="71" t="s">
        <v>207</v>
      </c>
      <c r="O102" s="102" t="s">
        <v>414</v>
      </c>
    </row>
    <row r="103" spans="1:15" ht="165.6" x14ac:dyDescent="0.3">
      <c r="A103" s="483"/>
      <c r="B103" s="480"/>
      <c r="C103" s="480"/>
      <c r="D103" s="287">
        <v>100</v>
      </c>
      <c r="E103" s="287" t="s">
        <v>447</v>
      </c>
      <c r="F103" s="285" t="s">
        <v>38</v>
      </c>
      <c r="G103" s="285" t="s">
        <v>421</v>
      </c>
      <c r="H103" s="279" t="s">
        <v>412</v>
      </c>
      <c r="I103" s="280" t="s">
        <v>638</v>
      </c>
      <c r="J103" s="67" t="s">
        <v>85</v>
      </c>
      <c r="K103" s="98">
        <v>1450440</v>
      </c>
      <c r="L103" s="49">
        <f t="shared" ref="L103:L131" si="3">K103/4.4074</f>
        <v>329091.98166719609</v>
      </c>
      <c r="M103" s="71" t="s">
        <v>228</v>
      </c>
      <c r="N103" s="71" t="s">
        <v>207</v>
      </c>
      <c r="O103" s="102" t="s">
        <v>301</v>
      </c>
    </row>
    <row r="104" spans="1:15" ht="110.4" x14ac:dyDescent="0.3">
      <c r="A104" s="483"/>
      <c r="B104" s="480"/>
      <c r="C104" s="480"/>
      <c r="D104" s="287">
        <v>101</v>
      </c>
      <c r="E104" s="287" t="s">
        <v>582</v>
      </c>
      <c r="F104" s="285" t="s">
        <v>40</v>
      </c>
      <c r="G104" s="286" t="s">
        <v>354</v>
      </c>
      <c r="H104" s="279" t="s">
        <v>412</v>
      </c>
      <c r="I104" s="280" t="s">
        <v>638</v>
      </c>
      <c r="J104" s="281" t="s">
        <v>85</v>
      </c>
      <c r="K104" s="288">
        <f>1168484+249003</f>
        <v>1417487</v>
      </c>
      <c r="L104" s="283">
        <f t="shared" si="3"/>
        <v>321615.2380088034</v>
      </c>
      <c r="M104" s="281" t="s">
        <v>228</v>
      </c>
      <c r="N104" s="71" t="s">
        <v>207</v>
      </c>
      <c r="O104" s="102" t="s">
        <v>416</v>
      </c>
    </row>
    <row r="105" spans="1:15" ht="110.4" x14ac:dyDescent="0.3">
      <c r="A105" s="483"/>
      <c r="B105" s="480"/>
      <c r="C105" s="480"/>
      <c r="D105" s="287">
        <v>102</v>
      </c>
      <c r="E105" s="287" t="s">
        <v>161</v>
      </c>
      <c r="F105" s="285" t="s">
        <v>40</v>
      </c>
      <c r="G105" s="285" t="s">
        <v>355</v>
      </c>
      <c r="H105" s="285" t="s">
        <v>406</v>
      </c>
      <c r="I105" s="280" t="s">
        <v>638</v>
      </c>
      <c r="J105" s="281" t="s">
        <v>85</v>
      </c>
      <c r="K105" s="288">
        <v>1445000</v>
      </c>
      <c r="L105" s="283">
        <f t="shared" si="3"/>
        <v>327857.69387847709</v>
      </c>
      <c r="M105" s="281" t="s">
        <v>228</v>
      </c>
      <c r="N105" s="71" t="s">
        <v>207</v>
      </c>
      <c r="O105" s="102" t="s">
        <v>415</v>
      </c>
    </row>
    <row r="106" spans="1:15" ht="110.4" x14ac:dyDescent="0.3">
      <c r="A106" s="483"/>
      <c r="B106" s="480"/>
      <c r="C106" s="480"/>
      <c r="D106" s="425">
        <v>103</v>
      </c>
      <c r="E106" s="425" t="s">
        <v>90</v>
      </c>
      <c r="F106" s="285" t="s">
        <v>25</v>
      </c>
      <c r="G106" s="286" t="s">
        <v>354</v>
      </c>
      <c r="H106" s="279" t="s">
        <v>412</v>
      </c>
      <c r="I106" s="280" t="s">
        <v>638</v>
      </c>
      <c r="J106" s="281" t="s">
        <v>85</v>
      </c>
      <c r="K106" s="288">
        <v>2700000</v>
      </c>
      <c r="L106" s="283">
        <f t="shared" si="3"/>
        <v>612606.07160684303</v>
      </c>
      <c r="M106" s="281" t="s">
        <v>219</v>
      </c>
      <c r="N106" s="71" t="s">
        <v>207</v>
      </c>
      <c r="O106" s="102" t="s">
        <v>302</v>
      </c>
    </row>
    <row r="107" spans="1:15" ht="110.4" x14ac:dyDescent="0.3">
      <c r="A107" s="483"/>
      <c r="B107" s="480"/>
      <c r="C107" s="480"/>
      <c r="D107" s="67">
        <v>104</v>
      </c>
      <c r="E107" s="67" t="s">
        <v>231</v>
      </c>
      <c r="F107" s="13" t="s">
        <v>29</v>
      </c>
      <c r="G107" s="62" t="s">
        <v>354</v>
      </c>
      <c r="H107" s="279" t="s">
        <v>412</v>
      </c>
      <c r="I107" s="280" t="s">
        <v>638</v>
      </c>
      <c r="J107" s="281" t="s">
        <v>85</v>
      </c>
      <c r="K107" s="288">
        <v>713822</v>
      </c>
      <c r="L107" s="283">
        <f t="shared" si="3"/>
        <v>161959.88564686663</v>
      </c>
      <c r="M107" s="281" t="s">
        <v>219</v>
      </c>
      <c r="N107" s="71" t="s">
        <v>207</v>
      </c>
      <c r="O107" s="102" t="s">
        <v>346</v>
      </c>
    </row>
    <row r="108" spans="1:15" ht="165.6" x14ac:dyDescent="0.3">
      <c r="A108" s="483"/>
      <c r="B108" s="480"/>
      <c r="C108" s="480"/>
      <c r="D108" s="67">
        <v>105</v>
      </c>
      <c r="E108" s="67" t="s">
        <v>212</v>
      </c>
      <c r="F108" s="13" t="s">
        <v>30</v>
      </c>
      <c r="G108" s="62" t="s">
        <v>421</v>
      </c>
      <c r="H108" s="279" t="s">
        <v>412</v>
      </c>
      <c r="I108" s="280" t="s">
        <v>638</v>
      </c>
      <c r="J108" s="281" t="s">
        <v>85</v>
      </c>
      <c r="K108" s="288">
        <v>3825000</v>
      </c>
      <c r="L108" s="283">
        <f t="shared" si="3"/>
        <v>867858.60144302761</v>
      </c>
      <c r="M108" s="281" t="s">
        <v>219</v>
      </c>
      <c r="N108" s="71" t="s">
        <v>207</v>
      </c>
      <c r="O108" s="102" t="s">
        <v>303</v>
      </c>
    </row>
    <row r="109" spans="1:15" ht="110.4" x14ac:dyDescent="0.3">
      <c r="A109" s="483"/>
      <c r="B109" s="480"/>
      <c r="C109" s="480"/>
      <c r="D109" s="67">
        <v>106</v>
      </c>
      <c r="E109" s="67" t="s">
        <v>91</v>
      </c>
      <c r="F109" s="13" t="s">
        <v>41</v>
      </c>
      <c r="G109" s="62" t="s">
        <v>354</v>
      </c>
      <c r="H109" s="279" t="s">
        <v>412</v>
      </c>
      <c r="I109" s="280" t="s">
        <v>638</v>
      </c>
      <c r="J109" s="281" t="s">
        <v>85</v>
      </c>
      <c r="K109" s="289">
        <v>416888.39999999997</v>
      </c>
      <c r="L109" s="283">
        <f t="shared" si="3"/>
        <v>94588.28334165267</v>
      </c>
      <c r="M109" s="281" t="s">
        <v>219</v>
      </c>
      <c r="N109" s="71" t="s">
        <v>207</v>
      </c>
      <c r="O109" s="102" t="s">
        <v>304</v>
      </c>
    </row>
    <row r="110" spans="1:15" ht="124.8" thickBot="1" x14ac:dyDescent="0.35">
      <c r="A110" s="484"/>
      <c r="B110" s="481"/>
      <c r="C110" s="481"/>
      <c r="D110" s="146">
        <v>107</v>
      </c>
      <c r="E110" s="146" t="s">
        <v>92</v>
      </c>
      <c r="F110" s="47" t="s">
        <v>41</v>
      </c>
      <c r="G110" s="47" t="s">
        <v>356</v>
      </c>
      <c r="H110" s="376" t="s">
        <v>405</v>
      </c>
      <c r="I110" s="377" t="s">
        <v>638</v>
      </c>
      <c r="J110" s="378" t="s">
        <v>85</v>
      </c>
      <c r="K110" s="379">
        <v>455867.5</v>
      </c>
      <c r="L110" s="380">
        <f t="shared" si="3"/>
        <v>103432.29568453056</v>
      </c>
      <c r="M110" s="381" t="s">
        <v>19</v>
      </c>
      <c r="N110" s="118" t="s">
        <v>206</v>
      </c>
      <c r="O110" s="82" t="s">
        <v>417</v>
      </c>
    </row>
    <row r="111" spans="1:15" ht="179.4" x14ac:dyDescent="0.3">
      <c r="A111" s="468" t="s">
        <v>93</v>
      </c>
      <c r="B111" s="471" t="s">
        <v>256</v>
      </c>
      <c r="C111" s="471" t="s">
        <v>566</v>
      </c>
      <c r="D111" s="119">
        <v>108</v>
      </c>
      <c r="E111" s="119" t="s">
        <v>94</v>
      </c>
      <c r="F111" s="120" t="s">
        <v>21</v>
      </c>
      <c r="G111" s="119" t="s">
        <v>358</v>
      </c>
      <c r="H111" s="382" t="s">
        <v>407</v>
      </c>
      <c r="I111" s="383" t="s">
        <v>639</v>
      </c>
      <c r="J111" s="384" t="s">
        <v>85</v>
      </c>
      <c r="K111" s="385">
        <v>312800</v>
      </c>
      <c r="L111" s="386">
        <f t="shared" si="3"/>
        <v>70971.547851340933</v>
      </c>
      <c r="M111" s="384" t="s">
        <v>219</v>
      </c>
      <c r="N111" s="384" t="s">
        <v>209</v>
      </c>
      <c r="O111" s="121" t="s">
        <v>503</v>
      </c>
    </row>
    <row r="112" spans="1:15" ht="124.2" x14ac:dyDescent="0.3">
      <c r="A112" s="469"/>
      <c r="B112" s="472"/>
      <c r="C112" s="472"/>
      <c r="D112" s="88">
        <v>109</v>
      </c>
      <c r="E112" s="88" t="s">
        <v>310</v>
      </c>
      <c r="F112" s="52" t="s">
        <v>21</v>
      </c>
      <c r="G112" s="52" t="s">
        <v>359</v>
      </c>
      <c r="H112" s="294" t="s">
        <v>408</v>
      </c>
      <c r="I112" s="291" t="s">
        <v>639</v>
      </c>
      <c r="J112" s="292" t="s">
        <v>85</v>
      </c>
      <c r="K112" s="295">
        <f>782000*60%</f>
        <v>469200</v>
      </c>
      <c r="L112" s="293">
        <f t="shared" si="3"/>
        <v>106457.32177701138</v>
      </c>
      <c r="M112" s="292" t="s">
        <v>608</v>
      </c>
      <c r="N112" s="292" t="s">
        <v>202</v>
      </c>
      <c r="O112" s="77" t="s">
        <v>496</v>
      </c>
    </row>
    <row r="113" spans="1:15" ht="124.2" x14ac:dyDescent="0.3">
      <c r="A113" s="469"/>
      <c r="B113" s="473"/>
      <c r="C113" s="473"/>
      <c r="D113" s="86">
        <v>110</v>
      </c>
      <c r="E113" s="86" t="s">
        <v>225</v>
      </c>
      <c r="F113" s="52" t="s">
        <v>23</v>
      </c>
      <c r="G113" s="52" t="s">
        <v>359</v>
      </c>
      <c r="H113" s="294" t="s">
        <v>408</v>
      </c>
      <c r="I113" s="291" t="s">
        <v>639</v>
      </c>
      <c r="J113" s="292" t="s">
        <v>85</v>
      </c>
      <c r="K113" s="295">
        <f>1955000*0.92</f>
        <v>1798600</v>
      </c>
      <c r="L113" s="293">
        <f t="shared" si="3"/>
        <v>408086.40014521033</v>
      </c>
      <c r="M113" s="292" t="s">
        <v>28</v>
      </c>
      <c r="N113" s="292" t="s">
        <v>202</v>
      </c>
      <c r="O113" s="77" t="s">
        <v>497</v>
      </c>
    </row>
    <row r="114" spans="1:15" ht="179.4" x14ac:dyDescent="0.3">
      <c r="A114" s="469"/>
      <c r="B114" s="473"/>
      <c r="C114" s="473"/>
      <c r="D114" s="86">
        <v>111</v>
      </c>
      <c r="E114" s="86" t="s">
        <v>95</v>
      </c>
      <c r="F114" s="52" t="s">
        <v>23</v>
      </c>
      <c r="G114" s="86" t="s">
        <v>358</v>
      </c>
      <c r="H114" s="290" t="s">
        <v>407</v>
      </c>
      <c r="I114" s="291" t="s">
        <v>639</v>
      </c>
      <c r="J114" s="292" t="s">
        <v>85</v>
      </c>
      <c r="K114" s="295">
        <f>850000*0.92</f>
        <v>782000</v>
      </c>
      <c r="L114" s="293">
        <f t="shared" si="3"/>
        <v>177428.86962835232</v>
      </c>
      <c r="M114" s="292" t="s">
        <v>219</v>
      </c>
      <c r="N114" s="292" t="s">
        <v>209</v>
      </c>
      <c r="O114" s="77" t="s">
        <v>504</v>
      </c>
    </row>
    <row r="115" spans="1:15" ht="179.4" x14ac:dyDescent="0.3">
      <c r="A115" s="469"/>
      <c r="B115" s="473"/>
      <c r="C115" s="473"/>
      <c r="D115" s="86">
        <v>112</v>
      </c>
      <c r="E115" s="86" t="s">
        <v>96</v>
      </c>
      <c r="F115" s="52" t="s">
        <v>23</v>
      </c>
      <c r="G115" s="86" t="s">
        <v>358</v>
      </c>
      <c r="H115" s="290" t="s">
        <v>407</v>
      </c>
      <c r="I115" s="291" t="s">
        <v>639</v>
      </c>
      <c r="J115" s="292" t="s">
        <v>85</v>
      </c>
      <c r="K115" s="295">
        <v>168912</v>
      </c>
      <c r="L115" s="293">
        <f t="shared" si="3"/>
        <v>38324.635839724098</v>
      </c>
      <c r="M115" s="292" t="s">
        <v>219</v>
      </c>
      <c r="N115" s="292" t="s">
        <v>209</v>
      </c>
      <c r="O115" s="77" t="s">
        <v>504</v>
      </c>
    </row>
    <row r="116" spans="1:15" ht="124.2" x14ac:dyDescent="0.3">
      <c r="A116" s="469"/>
      <c r="B116" s="473"/>
      <c r="C116" s="473"/>
      <c r="D116" s="86">
        <v>113</v>
      </c>
      <c r="E116" s="86" t="s">
        <v>326</v>
      </c>
      <c r="F116" s="52" t="s">
        <v>23</v>
      </c>
      <c r="G116" s="52" t="s">
        <v>359</v>
      </c>
      <c r="H116" s="294" t="s">
        <v>408</v>
      </c>
      <c r="I116" s="291" t="s">
        <v>639</v>
      </c>
      <c r="J116" s="292" t="s">
        <v>85</v>
      </c>
      <c r="K116" s="295">
        <v>253368</v>
      </c>
      <c r="L116" s="293">
        <f t="shared" si="3"/>
        <v>57486.953759586147</v>
      </c>
      <c r="M116" s="292" t="s">
        <v>28</v>
      </c>
      <c r="N116" s="292" t="s">
        <v>202</v>
      </c>
      <c r="O116" s="77" t="s">
        <v>497</v>
      </c>
    </row>
    <row r="117" spans="1:15" ht="124.2" x14ac:dyDescent="0.3">
      <c r="A117" s="469"/>
      <c r="B117" s="473"/>
      <c r="C117" s="473"/>
      <c r="D117" s="14">
        <v>114</v>
      </c>
      <c r="E117" s="14" t="s">
        <v>495</v>
      </c>
      <c r="F117" s="52" t="s">
        <v>38</v>
      </c>
      <c r="G117" s="52" t="s">
        <v>359</v>
      </c>
      <c r="H117" s="294" t="s">
        <v>408</v>
      </c>
      <c r="I117" s="291" t="s">
        <v>639</v>
      </c>
      <c r="J117" s="292" t="s">
        <v>85</v>
      </c>
      <c r="K117" s="295">
        <v>838929.6</v>
      </c>
      <c r="L117" s="293">
        <f t="shared" si="3"/>
        <v>190345.69133729636</v>
      </c>
      <c r="M117" s="292" t="s">
        <v>28</v>
      </c>
      <c r="N117" s="292" t="s">
        <v>202</v>
      </c>
      <c r="O117" s="77" t="s">
        <v>498</v>
      </c>
    </row>
    <row r="118" spans="1:15" ht="179.4" x14ac:dyDescent="0.3">
      <c r="A118" s="469"/>
      <c r="B118" s="473"/>
      <c r="C118" s="473"/>
      <c r="D118" s="14">
        <v>115</v>
      </c>
      <c r="E118" s="14" t="s">
        <v>229</v>
      </c>
      <c r="F118" s="52" t="s">
        <v>38</v>
      </c>
      <c r="G118" s="86" t="s">
        <v>358</v>
      </c>
      <c r="H118" s="294" t="s">
        <v>407</v>
      </c>
      <c r="I118" s="291" t="s">
        <v>639</v>
      </c>
      <c r="J118" s="292" t="s">
        <v>85</v>
      </c>
      <c r="K118" s="295">
        <v>559286.4</v>
      </c>
      <c r="L118" s="293">
        <f t="shared" si="3"/>
        <v>126897.12755819758</v>
      </c>
      <c r="M118" s="292" t="s">
        <v>219</v>
      </c>
      <c r="N118" s="292" t="s">
        <v>201</v>
      </c>
      <c r="O118" s="77" t="s">
        <v>505</v>
      </c>
    </row>
    <row r="119" spans="1:15" ht="124.2" x14ac:dyDescent="0.3">
      <c r="A119" s="469"/>
      <c r="B119" s="473"/>
      <c r="C119" s="473"/>
      <c r="D119" s="14">
        <v>116</v>
      </c>
      <c r="E119" s="14" t="s">
        <v>230</v>
      </c>
      <c r="F119" s="52" t="s">
        <v>40</v>
      </c>
      <c r="G119" s="52" t="s">
        <v>359</v>
      </c>
      <c r="H119" s="294" t="s">
        <v>408</v>
      </c>
      <c r="I119" s="291" t="s">
        <v>639</v>
      </c>
      <c r="J119" s="292" t="s">
        <v>85</v>
      </c>
      <c r="K119" s="296">
        <v>600000</v>
      </c>
      <c r="L119" s="293">
        <f t="shared" si="3"/>
        <v>136134.68257929845</v>
      </c>
      <c r="M119" s="292" t="s">
        <v>584</v>
      </c>
      <c r="N119" s="292" t="s">
        <v>202</v>
      </c>
      <c r="O119" s="77" t="s">
        <v>499</v>
      </c>
    </row>
    <row r="120" spans="1:15" ht="179.4" x14ac:dyDescent="0.3">
      <c r="A120" s="469"/>
      <c r="B120" s="473"/>
      <c r="C120" s="473"/>
      <c r="D120" s="14">
        <v>117</v>
      </c>
      <c r="E120" s="14" t="s">
        <v>97</v>
      </c>
      <c r="F120" s="52" t="s">
        <v>40</v>
      </c>
      <c r="G120" s="86" t="s">
        <v>358</v>
      </c>
      <c r="H120" s="290" t="s">
        <v>407</v>
      </c>
      <c r="I120" s="291" t="s">
        <v>639</v>
      </c>
      <c r="J120" s="292" t="s">
        <v>85</v>
      </c>
      <c r="K120" s="296">
        <v>391340</v>
      </c>
      <c r="L120" s="293">
        <f t="shared" si="3"/>
        <v>88791.577800971092</v>
      </c>
      <c r="M120" s="292" t="s">
        <v>584</v>
      </c>
      <c r="N120" s="292" t="s">
        <v>209</v>
      </c>
      <c r="O120" s="77" t="s">
        <v>506</v>
      </c>
    </row>
    <row r="121" spans="1:15" ht="179.4" x14ac:dyDescent="0.3">
      <c r="A121" s="469"/>
      <c r="B121" s="473"/>
      <c r="C121" s="473"/>
      <c r="D121" s="14">
        <v>118</v>
      </c>
      <c r="E121" s="14" t="s">
        <v>210</v>
      </c>
      <c r="F121" s="52" t="s">
        <v>29</v>
      </c>
      <c r="G121" s="86" t="s">
        <v>358</v>
      </c>
      <c r="H121" s="290" t="s">
        <v>407</v>
      </c>
      <c r="I121" s="291" t="s">
        <v>639</v>
      </c>
      <c r="J121" s="292" t="s">
        <v>85</v>
      </c>
      <c r="K121" s="297">
        <v>1579665.6</v>
      </c>
      <c r="L121" s="293">
        <f t="shared" si="3"/>
        <v>358412.12506239506</v>
      </c>
      <c r="M121" s="292" t="s">
        <v>219</v>
      </c>
      <c r="N121" s="292" t="s">
        <v>209</v>
      </c>
      <c r="O121" s="77" t="s">
        <v>507</v>
      </c>
    </row>
    <row r="122" spans="1:15" ht="124.2" x14ac:dyDescent="0.3">
      <c r="A122" s="469"/>
      <c r="B122" s="473"/>
      <c r="C122" s="473"/>
      <c r="D122" s="14">
        <v>119</v>
      </c>
      <c r="E122" s="14" t="s">
        <v>232</v>
      </c>
      <c r="F122" s="52" t="s">
        <v>29</v>
      </c>
      <c r="G122" s="52" t="s">
        <v>359</v>
      </c>
      <c r="H122" s="294" t="s">
        <v>408</v>
      </c>
      <c r="I122" s="291" t="s">
        <v>639</v>
      </c>
      <c r="J122" s="292" t="s">
        <v>85</v>
      </c>
      <c r="K122" s="297">
        <v>2369498.4</v>
      </c>
      <c r="L122" s="293">
        <f t="shared" si="3"/>
        <v>537618.18759359256</v>
      </c>
      <c r="M122" s="292" t="s">
        <v>28</v>
      </c>
      <c r="N122" s="292" t="s">
        <v>202</v>
      </c>
      <c r="O122" s="77" t="s">
        <v>500</v>
      </c>
    </row>
    <row r="123" spans="1:15" ht="124.2" x14ac:dyDescent="0.3">
      <c r="A123" s="469"/>
      <c r="B123" s="473"/>
      <c r="C123" s="473"/>
      <c r="D123" s="14">
        <v>120</v>
      </c>
      <c r="E123" s="14" t="s">
        <v>541</v>
      </c>
      <c r="F123" s="52" t="s">
        <v>30</v>
      </c>
      <c r="G123" s="52" t="s">
        <v>359</v>
      </c>
      <c r="H123" s="294" t="s">
        <v>408</v>
      </c>
      <c r="I123" s="291" t="s">
        <v>639</v>
      </c>
      <c r="J123" s="298" t="s">
        <v>85</v>
      </c>
      <c r="K123" s="295">
        <v>1200000</v>
      </c>
      <c r="L123" s="293">
        <f t="shared" si="3"/>
        <v>272269.36515859689</v>
      </c>
      <c r="M123" s="298" t="s">
        <v>28</v>
      </c>
      <c r="N123" s="292" t="s">
        <v>202</v>
      </c>
      <c r="O123" s="77" t="s">
        <v>501</v>
      </c>
    </row>
    <row r="124" spans="1:15" ht="179.4" x14ac:dyDescent="0.3">
      <c r="A124" s="469"/>
      <c r="B124" s="473"/>
      <c r="C124" s="473"/>
      <c r="D124" s="14">
        <v>121</v>
      </c>
      <c r="E124" s="14" t="s">
        <v>233</v>
      </c>
      <c r="F124" s="52" t="s">
        <v>30</v>
      </c>
      <c r="G124" s="86" t="s">
        <v>358</v>
      </c>
      <c r="H124" s="290" t="s">
        <v>407</v>
      </c>
      <c r="I124" s="291" t="s">
        <v>639</v>
      </c>
      <c r="J124" s="298" t="s">
        <v>85</v>
      </c>
      <c r="K124" s="295">
        <v>755000</v>
      </c>
      <c r="L124" s="293">
        <f t="shared" si="3"/>
        <v>171302.80891228389</v>
      </c>
      <c r="M124" s="298" t="s">
        <v>219</v>
      </c>
      <c r="N124" s="292" t="s">
        <v>209</v>
      </c>
      <c r="O124" s="77" t="s">
        <v>508</v>
      </c>
    </row>
    <row r="125" spans="1:15" ht="124.2" x14ac:dyDescent="0.3">
      <c r="A125" s="469"/>
      <c r="B125" s="473"/>
      <c r="C125" s="473"/>
      <c r="D125" s="90">
        <v>122</v>
      </c>
      <c r="E125" s="90" t="s">
        <v>313</v>
      </c>
      <c r="F125" s="52" t="s">
        <v>41</v>
      </c>
      <c r="G125" s="52" t="s">
        <v>359</v>
      </c>
      <c r="H125" s="294" t="s">
        <v>408</v>
      </c>
      <c r="I125" s="291" t="s">
        <v>639</v>
      </c>
      <c r="J125" s="298" t="s">
        <v>85</v>
      </c>
      <c r="K125" s="295">
        <v>2258794.2000000002</v>
      </c>
      <c r="L125" s="293">
        <f t="shared" si="3"/>
        <v>512500.38571493403</v>
      </c>
      <c r="M125" s="298" t="s">
        <v>28</v>
      </c>
      <c r="N125" s="292" t="s">
        <v>202</v>
      </c>
      <c r="O125" s="77" t="s">
        <v>502</v>
      </c>
    </row>
    <row r="126" spans="1:15" ht="180" thickBot="1" x14ac:dyDescent="0.35">
      <c r="A126" s="470"/>
      <c r="B126" s="474"/>
      <c r="C126" s="474"/>
      <c r="D126" s="123">
        <v>123</v>
      </c>
      <c r="E126" s="123" t="s">
        <v>315</v>
      </c>
      <c r="F126" s="431" t="s">
        <v>41</v>
      </c>
      <c r="G126" s="122" t="s">
        <v>358</v>
      </c>
      <c r="H126" s="387" t="s">
        <v>407</v>
      </c>
      <c r="I126" s="388" t="s">
        <v>639</v>
      </c>
      <c r="J126" s="389" t="s">
        <v>85</v>
      </c>
      <c r="K126" s="390">
        <v>1505862.8</v>
      </c>
      <c r="L126" s="391">
        <f t="shared" si="3"/>
        <v>341666.923809956</v>
      </c>
      <c r="M126" s="389" t="s">
        <v>219</v>
      </c>
      <c r="N126" s="392" t="s">
        <v>209</v>
      </c>
      <c r="O126" s="83" t="s">
        <v>509</v>
      </c>
    </row>
    <row r="127" spans="1:15" ht="151.80000000000001" x14ac:dyDescent="0.3">
      <c r="A127" s="491" t="s">
        <v>98</v>
      </c>
      <c r="B127" s="494" t="s">
        <v>257</v>
      </c>
      <c r="C127" s="494" t="s">
        <v>567</v>
      </c>
      <c r="D127" s="147">
        <v>124</v>
      </c>
      <c r="E127" s="147" t="s">
        <v>600</v>
      </c>
      <c r="F127" s="432" t="s">
        <v>139</v>
      </c>
      <c r="G127" s="125" t="s">
        <v>360</v>
      </c>
      <c r="H127" s="124" t="s">
        <v>409</v>
      </c>
      <c r="I127" s="393" t="s">
        <v>640</v>
      </c>
      <c r="J127" s="70" t="s">
        <v>85</v>
      </c>
      <c r="K127" s="126">
        <v>22498744</v>
      </c>
      <c r="L127" s="127">
        <f t="shared" si="3"/>
        <v>5104765.6214548256</v>
      </c>
      <c r="M127" s="70" t="s">
        <v>28</v>
      </c>
      <c r="N127" s="70" t="s">
        <v>202</v>
      </c>
      <c r="O127" s="128" t="s">
        <v>305</v>
      </c>
    </row>
    <row r="128" spans="1:15" ht="110.4" x14ac:dyDescent="0.3">
      <c r="A128" s="492"/>
      <c r="B128" s="495"/>
      <c r="C128" s="495"/>
      <c r="D128" s="69">
        <v>125</v>
      </c>
      <c r="E128" s="69" t="s">
        <v>583</v>
      </c>
      <c r="F128" s="433" t="s">
        <v>40</v>
      </c>
      <c r="G128" s="69" t="s">
        <v>607</v>
      </c>
      <c r="H128" s="68" t="s">
        <v>409</v>
      </c>
      <c r="I128" s="299" t="s">
        <v>640</v>
      </c>
      <c r="J128" s="99" t="s">
        <v>85</v>
      </c>
      <c r="K128" s="100">
        <v>2719048</v>
      </c>
      <c r="L128" s="101">
        <f t="shared" si="3"/>
        <v>616927.89399646048</v>
      </c>
      <c r="M128" s="99" t="s">
        <v>584</v>
      </c>
      <c r="N128" s="99" t="s">
        <v>202</v>
      </c>
      <c r="O128" s="103" t="s">
        <v>306</v>
      </c>
    </row>
    <row r="129" spans="1:15" ht="152.4" thickBot="1" x14ac:dyDescent="0.35">
      <c r="A129" s="493"/>
      <c r="B129" s="496"/>
      <c r="C129" s="496"/>
      <c r="D129" s="394">
        <v>126</v>
      </c>
      <c r="E129" s="394" t="s">
        <v>603</v>
      </c>
      <c r="F129" s="434" t="s">
        <v>27</v>
      </c>
      <c r="G129" s="394" t="s">
        <v>360</v>
      </c>
      <c r="H129" s="129" t="s">
        <v>409</v>
      </c>
      <c r="I129" s="395" t="s">
        <v>640</v>
      </c>
      <c r="J129" s="396" t="s">
        <v>85</v>
      </c>
      <c r="K129" s="397">
        <v>1125000</v>
      </c>
      <c r="L129" s="398">
        <f t="shared" si="3"/>
        <v>255252.52983618461</v>
      </c>
      <c r="M129" s="396" t="s">
        <v>28</v>
      </c>
      <c r="N129" s="396" t="s">
        <v>202</v>
      </c>
      <c r="O129" s="84" t="s">
        <v>307</v>
      </c>
    </row>
    <row r="130" spans="1:15" ht="165.6" x14ac:dyDescent="0.3">
      <c r="A130" s="475" t="s">
        <v>99</v>
      </c>
      <c r="B130" s="485" t="s">
        <v>511</v>
      </c>
      <c r="C130" s="488" t="s">
        <v>626</v>
      </c>
      <c r="D130" s="148">
        <v>127</v>
      </c>
      <c r="E130" s="148" t="s">
        <v>100</v>
      </c>
      <c r="F130" s="435" t="s">
        <v>17</v>
      </c>
      <c r="G130" s="134" t="s">
        <v>432</v>
      </c>
      <c r="H130" s="409" t="s">
        <v>263</v>
      </c>
      <c r="I130" s="410" t="s">
        <v>641</v>
      </c>
      <c r="J130" s="411" t="s">
        <v>101</v>
      </c>
      <c r="K130" s="412">
        <v>425000</v>
      </c>
      <c r="L130" s="413">
        <f t="shared" si="3"/>
        <v>96428.733493669744</v>
      </c>
      <c r="M130" s="411" t="s">
        <v>19</v>
      </c>
      <c r="N130" s="411" t="s">
        <v>202</v>
      </c>
      <c r="O130" s="130" t="s">
        <v>445</v>
      </c>
    </row>
    <row r="131" spans="1:15" ht="248.4" x14ac:dyDescent="0.3">
      <c r="A131" s="476"/>
      <c r="B131" s="486"/>
      <c r="C131" s="489"/>
      <c r="D131" s="149">
        <v>128</v>
      </c>
      <c r="E131" s="149" t="s">
        <v>102</v>
      </c>
      <c r="F131" s="25" t="s">
        <v>17</v>
      </c>
      <c r="G131" s="26" t="s">
        <v>465</v>
      </c>
      <c r="H131" s="300" t="s">
        <v>196</v>
      </c>
      <c r="I131" s="301" t="s">
        <v>641</v>
      </c>
      <c r="J131" s="184" t="s">
        <v>101</v>
      </c>
      <c r="K131" s="191">
        <v>6149305</v>
      </c>
      <c r="L131" s="192">
        <f t="shared" si="3"/>
        <v>1395222.8070971549</v>
      </c>
      <c r="M131" s="184" t="s">
        <v>19</v>
      </c>
      <c r="N131" s="184" t="s">
        <v>202</v>
      </c>
      <c r="O131" s="78" t="s">
        <v>445</v>
      </c>
    </row>
    <row r="132" spans="1:15" ht="248.4" x14ac:dyDescent="0.3">
      <c r="A132" s="476"/>
      <c r="B132" s="486"/>
      <c r="C132" s="489"/>
      <c r="D132" s="149">
        <v>129</v>
      </c>
      <c r="E132" s="149" t="s">
        <v>169</v>
      </c>
      <c r="F132" s="25" t="s">
        <v>34</v>
      </c>
      <c r="G132" s="26" t="s">
        <v>433</v>
      </c>
      <c r="H132" s="300" t="s">
        <v>196</v>
      </c>
      <c r="I132" s="301" t="s">
        <v>641</v>
      </c>
      <c r="J132" s="184" t="s">
        <v>101</v>
      </c>
      <c r="K132" s="191">
        <v>7751269</v>
      </c>
      <c r="L132" s="192">
        <f t="shared" ref="L132:L161" si="4">K132/4.4074</f>
        <v>1758694.2415029269</v>
      </c>
      <c r="M132" s="184" t="s">
        <v>219</v>
      </c>
      <c r="N132" s="184" t="s">
        <v>202</v>
      </c>
      <c r="O132" s="170" t="s">
        <v>627</v>
      </c>
    </row>
    <row r="133" spans="1:15" ht="165.6" x14ac:dyDescent="0.3">
      <c r="A133" s="476"/>
      <c r="B133" s="486"/>
      <c r="C133" s="489"/>
      <c r="D133" s="136">
        <v>130</v>
      </c>
      <c r="E133" s="136" t="s">
        <v>327</v>
      </c>
      <c r="F133" s="25" t="s">
        <v>21</v>
      </c>
      <c r="G133" s="26" t="s">
        <v>434</v>
      </c>
      <c r="H133" s="42" t="s">
        <v>263</v>
      </c>
      <c r="I133" s="301" t="s">
        <v>641</v>
      </c>
      <c r="J133" s="184" t="s">
        <v>101</v>
      </c>
      <c r="K133" s="302">
        <v>1635367</v>
      </c>
      <c r="L133" s="192">
        <f t="shared" si="4"/>
        <v>371050.27907609928</v>
      </c>
      <c r="M133" s="184" t="s">
        <v>219</v>
      </c>
      <c r="N133" s="184" t="s">
        <v>202</v>
      </c>
      <c r="O133" s="78" t="s">
        <v>445</v>
      </c>
    </row>
    <row r="134" spans="1:15" ht="151.80000000000001" x14ac:dyDescent="0.3">
      <c r="A134" s="476"/>
      <c r="B134" s="486"/>
      <c r="C134" s="489"/>
      <c r="D134" s="150">
        <v>131</v>
      </c>
      <c r="E134" s="150" t="s">
        <v>328</v>
      </c>
      <c r="F134" s="26" t="s">
        <v>21</v>
      </c>
      <c r="G134" s="135" t="s">
        <v>448</v>
      </c>
      <c r="H134" s="42" t="s">
        <v>262</v>
      </c>
      <c r="I134" s="301" t="s">
        <v>641</v>
      </c>
      <c r="J134" s="184" t="s">
        <v>101</v>
      </c>
      <c r="K134" s="191">
        <v>3000000</v>
      </c>
      <c r="L134" s="192">
        <f t="shared" si="4"/>
        <v>680673.41289649229</v>
      </c>
      <c r="M134" s="184" t="s">
        <v>219</v>
      </c>
      <c r="N134" s="184" t="s">
        <v>202</v>
      </c>
      <c r="O134" s="78" t="s">
        <v>445</v>
      </c>
    </row>
    <row r="135" spans="1:15" ht="248.4" x14ac:dyDescent="0.3">
      <c r="A135" s="476"/>
      <c r="B135" s="486"/>
      <c r="C135" s="489"/>
      <c r="D135" s="151">
        <v>132</v>
      </c>
      <c r="E135" s="151" t="s">
        <v>329</v>
      </c>
      <c r="F135" s="26" t="s">
        <v>21</v>
      </c>
      <c r="G135" s="26" t="s">
        <v>433</v>
      </c>
      <c r="H135" s="26" t="s">
        <v>196</v>
      </c>
      <c r="I135" s="301" t="s">
        <v>641</v>
      </c>
      <c r="J135" s="184" t="s">
        <v>101</v>
      </c>
      <c r="K135" s="191">
        <v>1000000</v>
      </c>
      <c r="L135" s="192">
        <f t="shared" si="4"/>
        <v>226891.13763216409</v>
      </c>
      <c r="M135" s="184" t="s">
        <v>608</v>
      </c>
      <c r="N135" s="184" t="s">
        <v>202</v>
      </c>
      <c r="O135" s="78" t="s">
        <v>445</v>
      </c>
    </row>
    <row r="136" spans="1:15" ht="151.80000000000001" x14ac:dyDescent="0.3">
      <c r="A136" s="476"/>
      <c r="B136" s="486"/>
      <c r="C136" s="489"/>
      <c r="D136" s="136">
        <v>133</v>
      </c>
      <c r="E136" s="136" t="s">
        <v>103</v>
      </c>
      <c r="F136" s="25" t="s">
        <v>36</v>
      </c>
      <c r="G136" s="135" t="s">
        <v>435</v>
      </c>
      <c r="H136" s="42" t="s">
        <v>262</v>
      </c>
      <c r="I136" s="301" t="s">
        <v>641</v>
      </c>
      <c r="J136" s="184" t="s">
        <v>101</v>
      </c>
      <c r="K136" s="191">
        <f>2962723+500000</f>
        <v>3462723</v>
      </c>
      <c r="L136" s="192">
        <f>K136/4.4074</f>
        <v>785661.16077506018</v>
      </c>
      <c r="M136" s="184" t="s">
        <v>28</v>
      </c>
      <c r="N136" s="184" t="s">
        <v>202</v>
      </c>
      <c r="O136" s="78" t="s">
        <v>445</v>
      </c>
    </row>
    <row r="137" spans="1:15" ht="165.6" x14ac:dyDescent="0.3">
      <c r="A137" s="476"/>
      <c r="B137" s="486"/>
      <c r="C137" s="489"/>
      <c r="D137" s="136">
        <v>134</v>
      </c>
      <c r="E137" s="136" t="s">
        <v>362</v>
      </c>
      <c r="F137" s="25" t="s">
        <v>139</v>
      </c>
      <c r="G137" s="25" t="s">
        <v>436</v>
      </c>
      <c r="H137" s="42" t="s">
        <v>263</v>
      </c>
      <c r="I137" s="301" t="s">
        <v>641</v>
      </c>
      <c r="J137" s="184" t="s">
        <v>101</v>
      </c>
      <c r="K137" s="191">
        <v>3435591.5358401896</v>
      </c>
      <c r="L137" s="192">
        <v>408404.05</v>
      </c>
      <c r="M137" s="184" t="s">
        <v>219</v>
      </c>
      <c r="N137" s="184" t="s">
        <v>202</v>
      </c>
      <c r="O137" s="78" t="s">
        <v>445</v>
      </c>
    </row>
    <row r="138" spans="1:15" ht="165.6" x14ac:dyDescent="0.3">
      <c r="A138" s="476"/>
      <c r="B138" s="486"/>
      <c r="C138" s="489"/>
      <c r="D138" s="136">
        <v>135</v>
      </c>
      <c r="E138" s="136" t="s">
        <v>553</v>
      </c>
      <c r="F138" s="25" t="s">
        <v>139</v>
      </c>
      <c r="G138" s="25" t="s">
        <v>554</v>
      </c>
      <c r="H138" s="42" t="s">
        <v>263</v>
      </c>
      <c r="I138" s="301" t="s">
        <v>641</v>
      </c>
      <c r="J138" s="184" t="s">
        <v>101</v>
      </c>
      <c r="K138" s="191">
        <v>4800000</v>
      </c>
      <c r="L138" s="192">
        <f t="shared" si="4"/>
        <v>1089077.4606343876</v>
      </c>
      <c r="M138" s="184" t="s">
        <v>219</v>
      </c>
      <c r="N138" s="184" t="s">
        <v>202</v>
      </c>
      <c r="O138" s="78" t="s">
        <v>445</v>
      </c>
    </row>
    <row r="139" spans="1:15" ht="165.6" x14ac:dyDescent="0.3">
      <c r="A139" s="476"/>
      <c r="B139" s="486"/>
      <c r="C139" s="489"/>
      <c r="D139" s="136">
        <v>136</v>
      </c>
      <c r="E139" s="136" t="s">
        <v>555</v>
      </c>
      <c r="F139" s="25" t="s">
        <v>139</v>
      </c>
      <c r="G139" s="25" t="s">
        <v>556</v>
      </c>
      <c r="H139" s="300" t="s">
        <v>263</v>
      </c>
      <c r="I139" s="301" t="s">
        <v>641</v>
      </c>
      <c r="J139" s="184" t="s">
        <v>101</v>
      </c>
      <c r="K139" s="191">
        <f>8016380.25-4800000</f>
        <v>3216380.25</v>
      </c>
      <c r="L139" s="192">
        <v>1100869.3999999999</v>
      </c>
      <c r="M139" s="184" t="s">
        <v>219</v>
      </c>
      <c r="N139" s="184" t="s">
        <v>202</v>
      </c>
      <c r="O139" s="78" t="s">
        <v>445</v>
      </c>
    </row>
    <row r="140" spans="1:15" ht="165.6" x14ac:dyDescent="0.3">
      <c r="A140" s="476"/>
      <c r="B140" s="486"/>
      <c r="C140" s="489"/>
      <c r="D140" s="136">
        <v>137</v>
      </c>
      <c r="E140" s="136" t="s">
        <v>363</v>
      </c>
      <c r="F140" s="25" t="s">
        <v>139</v>
      </c>
      <c r="G140" s="25" t="s">
        <v>437</v>
      </c>
      <c r="H140" s="300" t="s">
        <v>263</v>
      </c>
      <c r="I140" s="301" t="s">
        <v>641</v>
      </c>
      <c r="J140" s="184" t="s">
        <v>101</v>
      </c>
      <c r="K140" s="191">
        <v>2385827.4554445762</v>
      </c>
      <c r="L140" s="192">
        <f t="shared" si="4"/>
        <v>541323.10555987118</v>
      </c>
      <c r="M140" s="184" t="s">
        <v>219</v>
      </c>
      <c r="N140" s="184" t="s">
        <v>202</v>
      </c>
      <c r="O140" s="78" t="s">
        <v>445</v>
      </c>
    </row>
    <row r="141" spans="1:15" ht="151.80000000000001" x14ac:dyDescent="0.3">
      <c r="A141" s="476"/>
      <c r="B141" s="486"/>
      <c r="C141" s="489"/>
      <c r="D141" s="48">
        <v>138</v>
      </c>
      <c r="E141" s="48" t="s">
        <v>418</v>
      </c>
      <c r="F141" s="25" t="s">
        <v>139</v>
      </c>
      <c r="G141" s="25" t="s">
        <v>438</v>
      </c>
      <c r="H141" s="300" t="s">
        <v>262</v>
      </c>
      <c r="I141" s="301" t="s">
        <v>641</v>
      </c>
      <c r="J141" s="184" t="s">
        <v>101</v>
      </c>
      <c r="K141" s="191">
        <v>6231781.3136212323</v>
      </c>
      <c r="L141" s="192">
        <f t="shared" si="4"/>
        <v>1413935.9517223833</v>
      </c>
      <c r="M141" s="184" t="s">
        <v>219</v>
      </c>
      <c r="N141" s="184" t="s">
        <v>202</v>
      </c>
      <c r="O141" s="78" t="s">
        <v>445</v>
      </c>
    </row>
    <row r="142" spans="1:15" ht="165.6" x14ac:dyDescent="0.3">
      <c r="A142" s="476"/>
      <c r="B142" s="486"/>
      <c r="C142" s="489"/>
      <c r="D142" s="48">
        <v>139</v>
      </c>
      <c r="E142" s="48" t="s">
        <v>419</v>
      </c>
      <c r="F142" s="25" t="s">
        <v>139</v>
      </c>
      <c r="G142" s="25" t="s">
        <v>439</v>
      </c>
      <c r="H142" s="186" t="s">
        <v>196</v>
      </c>
      <c r="I142" s="301" t="s">
        <v>641</v>
      </c>
      <c r="J142" s="184" t="s">
        <v>101</v>
      </c>
      <c r="K142" s="191">
        <v>17177957.679200947</v>
      </c>
      <c r="L142" s="192">
        <f t="shared" si="4"/>
        <v>3897526.3600310721</v>
      </c>
      <c r="M142" s="184" t="s">
        <v>219</v>
      </c>
      <c r="N142" s="184" t="s">
        <v>202</v>
      </c>
      <c r="O142" s="78" t="s">
        <v>445</v>
      </c>
    </row>
    <row r="143" spans="1:15" ht="165.6" x14ac:dyDescent="0.3">
      <c r="A143" s="476"/>
      <c r="B143" s="486"/>
      <c r="C143" s="489"/>
      <c r="D143" s="136">
        <v>140</v>
      </c>
      <c r="E143" s="136" t="s">
        <v>352</v>
      </c>
      <c r="F143" s="25" t="s">
        <v>569</v>
      </c>
      <c r="G143" s="25" t="s">
        <v>570</v>
      </c>
      <c r="H143" s="186" t="s">
        <v>196</v>
      </c>
      <c r="I143" s="301" t="s">
        <v>641</v>
      </c>
      <c r="J143" s="184" t="s">
        <v>101</v>
      </c>
      <c r="K143" s="191">
        <v>9953736.7899999991</v>
      </c>
      <c r="L143" s="192">
        <f t="shared" si="4"/>
        <v>2258414.6639742251</v>
      </c>
      <c r="M143" s="184" t="s">
        <v>431</v>
      </c>
      <c r="N143" s="184" t="s">
        <v>202</v>
      </c>
      <c r="O143" s="78" t="s">
        <v>445</v>
      </c>
    </row>
    <row r="144" spans="1:15" ht="165.6" x14ac:dyDescent="0.3">
      <c r="A144" s="476"/>
      <c r="B144" s="486"/>
      <c r="C144" s="489"/>
      <c r="D144" s="136">
        <v>141</v>
      </c>
      <c r="E144" s="136" t="s">
        <v>353</v>
      </c>
      <c r="F144" s="25" t="s">
        <v>569</v>
      </c>
      <c r="G144" s="25" t="s">
        <v>440</v>
      </c>
      <c r="H144" s="186" t="s">
        <v>196</v>
      </c>
      <c r="I144" s="301" t="s">
        <v>641</v>
      </c>
      <c r="J144" s="184" t="s">
        <v>101</v>
      </c>
      <c r="K144" s="191">
        <v>5536602.9699999997</v>
      </c>
      <c r="L144" s="192">
        <f t="shared" si="4"/>
        <v>1256206.1464809184</v>
      </c>
      <c r="M144" s="184" t="s">
        <v>28</v>
      </c>
      <c r="N144" s="184" t="s">
        <v>202</v>
      </c>
      <c r="O144" s="78" t="s">
        <v>445</v>
      </c>
    </row>
    <row r="145" spans="1:15" ht="234.6" x14ac:dyDescent="0.3">
      <c r="A145" s="476"/>
      <c r="B145" s="486"/>
      <c r="C145" s="489"/>
      <c r="D145" s="136">
        <v>142</v>
      </c>
      <c r="E145" s="136" t="s">
        <v>104</v>
      </c>
      <c r="F145" s="25" t="s">
        <v>37</v>
      </c>
      <c r="G145" s="26" t="s">
        <v>478</v>
      </c>
      <c r="H145" s="300" t="s">
        <v>196</v>
      </c>
      <c r="I145" s="301" t="s">
        <v>641</v>
      </c>
      <c r="J145" s="184" t="s">
        <v>101</v>
      </c>
      <c r="K145" s="191">
        <v>4179036</v>
      </c>
      <c r="L145" s="192">
        <f t="shared" si="4"/>
        <v>948186.23224576854</v>
      </c>
      <c r="M145" s="184" t="s">
        <v>28</v>
      </c>
      <c r="N145" s="184" t="s">
        <v>202</v>
      </c>
      <c r="O145" s="78" t="s">
        <v>445</v>
      </c>
    </row>
    <row r="146" spans="1:15" ht="248.4" x14ac:dyDescent="0.3">
      <c r="A146" s="476"/>
      <c r="B146" s="486"/>
      <c r="C146" s="489"/>
      <c r="D146" s="136">
        <v>143</v>
      </c>
      <c r="E146" s="136" t="s">
        <v>160</v>
      </c>
      <c r="F146" s="25" t="s">
        <v>23</v>
      </c>
      <c r="G146" s="26" t="s">
        <v>433</v>
      </c>
      <c r="H146" s="300" t="s">
        <v>196</v>
      </c>
      <c r="I146" s="301" t="s">
        <v>641</v>
      </c>
      <c r="J146" s="184" t="s">
        <v>101</v>
      </c>
      <c r="K146" s="191">
        <v>3025141</v>
      </c>
      <c r="L146" s="192">
        <f t="shared" si="4"/>
        <v>686377.68298770254</v>
      </c>
      <c r="M146" s="303" t="s">
        <v>28</v>
      </c>
      <c r="N146" s="184" t="s">
        <v>202</v>
      </c>
      <c r="O146" s="78" t="s">
        <v>445</v>
      </c>
    </row>
    <row r="147" spans="1:15" ht="248.4" x14ac:dyDescent="0.3">
      <c r="A147" s="476"/>
      <c r="B147" s="486"/>
      <c r="C147" s="489"/>
      <c r="D147" s="136">
        <v>144</v>
      </c>
      <c r="E147" s="136" t="s">
        <v>420</v>
      </c>
      <c r="F147" s="25" t="s">
        <v>38</v>
      </c>
      <c r="G147" s="26" t="s">
        <v>433</v>
      </c>
      <c r="H147" s="300" t="s">
        <v>196</v>
      </c>
      <c r="I147" s="301" t="s">
        <v>641</v>
      </c>
      <c r="J147" s="184" t="s">
        <v>101</v>
      </c>
      <c r="K147" s="191">
        <v>3182241</v>
      </c>
      <c r="L147" s="192">
        <f t="shared" si="4"/>
        <v>722022.28070971544</v>
      </c>
      <c r="M147" s="303" t="s">
        <v>28</v>
      </c>
      <c r="N147" s="184" t="s">
        <v>202</v>
      </c>
      <c r="O147" s="78" t="s">
        <v>445</v>
      </c>
    </row>
    <row r="148" spans="1:15" ht="151.80000000000001" x14ac:dyDescent="0.3">
      <c r="A148" s="476"/>
      <c r="B148" s="486"/>
      <c r="C148" s="489"/>
      <c r="D148" s="136">
        <v>145</v>
      </c>
      <c r="E148" s="136" t="s">
        <v>105</v>
      </c>
      <c r="F148" s="25" t="s">
        <v>38</v>
      </c>
      <c r="G148" s="135" t="s">
        <v>435</v>
      </c>
      <c r="H148" s="300" t="s">
        <v>262</v>
      </c>
      <c r="I148" s="301" t="s">
        <v>641</v>
      </c>
      <c r="J148" s="184" t="s">
        <v>101</v>
      </c>
      <c r="K148" s="191">
        <v>1785000</v>
      </c>
      <c r="L148" s="192">
        <f t="shared" si="4"/>
        <v>405000.68067341292</v>
      </c>
      <c r="M148" s="303" t="s">
        <v>28</v>
      </c>
      <c r="N148" s="184" t="s">
        <v>202</v>
      </c>
      <c r="O148" s="78" t="s">
        <v>445</v>
      </c>
    </row>
    <row r="149" spans="1:15" ht="151.80000000000001" x14ac:dyDescent="0.3">
      <c r="A149" s="476"/>
      <c r="B149" s="486"/>
      <c r="C149" s="489"/>
      <c r="D149" s="136">
        <v>146</v>
      </c>
      <c r="E149" s="136" t="s">
        <v>106</v>
      </c>
      <c r="F149" s="25" t="s">
        <v>40</v>
      </c>
      <c r="G149" s="135" t="s">
        <v>435</v>
      </c>
      <c r="H149" s="300" t="s">
        <v>262</v>
      </c>
      <c r="I149" s="301" t="s">
        <v>641</v>
      </c>
      <c r="J149" s="184" t="s">
        <v>101</v>
      </c>
      <c r="K149" s="191">
        <f>1785000-597001.5</f>
        <v>1187998.5</v>
      </c>
      <c r="L149" s="192">
        <f t="shared" si="4"/>
        <v>269546.3311703045</v>
      </c>
      <c r="M149" s="303" t="s">
        <v>584</v>
      </c>
      <c r="N149" s="184" t="s">
        <v>202</v>
      </c>
      <c r="O149" s="78" t="s">
        <v>445</v>
      </c>
    </row>
    <row r="150" spans="1:15" ht="165.6" x14ac:dyDescent="0.3">
      <c r="A150" s="476"/>
      <c r="B150" s="486"/>
      <c r="C150" s="489"/>
      <c r="D150" s="136">
        <v>147</v>
      </c>
      <c r="E150" s="136" t="s">
        <v>107</v>
      </c>
      <c r="F150" s="25" t="s">
        <v>40</v>
      </c>
      <c r="G150" s="26" t="s">
        <v>441</v>
      </c>
      <c r="H150" s="300" t="s">
        <v>263</v>
      </c>
      <c r="I150" s="301" t="s">
        <v>641</v>
      </c>
      <c r="J150" s="184" t="s">
        <v>101</v>
      </c>
      <c r="K150" s="191">
        <f>1530000-597001.5</f>
        <v>932998.5</v>
      </c>
      <c r="L150" s="192">
        <f t="shared" si="4"/>
        <v>211689.09107410265</v>
      </c>
      <c r="M150" s="303" t="s">
        <v>584</v>
      </c>
      <c r="N150" s="184" t="s">
        <v>202</v>
      </c>
      <c r="O150" s="78" t="s">
        <v>445</v>
      </c>
    </row>
    <row r="151" spans="1:15" ht="248.4" x14ac:dyDescent="0.3">
      <c r="A151" s="476"/>
      <c r="B151" s="486"/>
      <c r="C151" s="489"/>
      <c r="D151" s="136">
        <v>148</v>
      </c>
      <c r="E151" s="136" t="s">
        <v>108</v>
      </c>
      <c r="F151" s="25" t="s">
        <v>40</v>
      </c>
      <c r="G151" s="26" t="s">
        <v>433</v>
      </c>
      <c r="H151" s="300" t="s">
        <v>196</v>
      </c>
      <c r="I151" s="301" t="s">
        <v>641</v>
      </c>
      <c r="J151" s="184" t="s">
        <v>101</v>
      </c>
      <c r="K151" s="191">
        <f>1020000-500000</f>
        <v>520000</v>
      </c>
      <c r="L151" s="192">
        <f t="shared" si="4"/>
        <v>117983.39156872533</v>
      </c>
      <c r="M151" s="303" t="s">
        <v>584</v>
      </c>
      <c r="N151" s="184" t="s">
        <v>202</v>
      </c>
      <c r="O151" s="78" t="s">
        <v>445</v>
      </c>
    </row>
    <row r="152" spans="1:15" ht="151.80000000000001" x14ac:dyDescent="0.3">
      <c r="A152" s="476"/>
      <c r="B152" s="486"/>
      <c r="C152" s="489"/>
      <c r="D152" s="136">
        <v>149</v>
      </c>
      <c r="E152" s="136" t="s">
        <v>245</v>
      </c>
      <c r="F152" s="25" t="s">
        <v>25</v>
      </c>
      <c r="G152" s="135" t="s">
        <v>442</v>
      </c>
      <c r="H152" s="300" t="s">
        <v>262</v>
      </c>
      <c r="I152" s="301" t="s">
        <v>641</v>
      </c>
      <c r="J152" s="184" t="s">
        <v>101</v>
      </c>
      <c r="K152" s="191">
        <v>4000000</v>
      </c>
      <c r="L152" s="192">
        <f t="shared" si="4"/>
        <v>907564.55052865634</v>
      </c>
      <c r="M152" s="303" t="s">
        <v>28</v>
      </c>
      <c r="N152" s="184" t="s">
        <v>202</v>
      </c>
      <c r="O152" s="78" t="s">
        <v>445</v>
      </c>
    </row>
    <row r="153" spans="1:15" ht="248.4" x14ac:dyDescent="0.3">
      <c r="A153" s="476"/>
      <c r="B153" s="486"/>
      <c r="C153" s="489"/>
      <c r="D153" s="136">
        <v>150</v>
      </c>
      <c r="E153" s="136" t="s">
        <v>109</v>
      </c>
      <c r="F153" s="25" t="s">
        <v>25</v>
      </c>
      <c r="G153" s="26" t="s">
        <v>489</v>
      </c>
      <c r="H153" s="300" t="s">
        <v>196</v>
      </c>
      <c r="I153" s="301" t="s">
        <v>641</v>
      </c>
      <c r="J153" s="184" t="s">
        <v>101</v>
      </c>
      <c r="K153" s="191">
        <f>3515940</f>
        <v>3515940</v>
      </c>
      <c r="L153" s="192">
        <f t="shared" si="4"/>
        <v>797735.62644643104</v>
      </c>
      <c r="M153" s="303" t="s">
        <v>28</v>
      </c>
      <c r="N153" s="184" t="s">
        <v>202</v>
      </c>
      <c r="O153" s="78" t="s">
        <v>445</v>
      </c>
    </row>
    <row r="154" spans="1:15" ht="151.80000000000001" x14ac:dyDescent="0.3">
      <c r="A154" s="476"/>
      <c r="B154" s="486"/>
      <c r="C154" s="489"/>
      <c r="D154" s="136">
        <v>151</v>
      </c>
      <c r="E154" s="136" t="s">
        <v>110</v>
      </c>
      <c r="F154" s="25" t="s">
        <v>27</v>
      </c>
      <c r="G154" s="135" t="s">
        <v>435</v>
      </c>
      <c r="H154" s="42" t="s">
        <v>262</v>
      </c>
      <c r="I154" s="301" t="s">
        <v>641</v>
      </c>
      <c r="J154" s="184" t="s">
        <v>101</v>
      </c>
      <c r="K154" s="191">
        <f>2250000-45353</f>
        <v>2204647</v>
      </c>
      <c r="L154" s="192">
        <f t="shared" si="4"/>
        <v>500214.86590733763</v>
      </c>
      <c r="M154" s="303" t="s">
        <v>19</v>
      </c>
      <c r="N154" s="184" t="s">
        <v>202</v>
      </c>
      <c r="O154" s="78" t="s">
        <v>445</v>
      </c>
    </row>
    <row r="155" spans="1:15" ht="151.80000000000001" x14ac:dyDescent="0.3">
      <c r="A155" s="476"/>
      <c r="B155" s="486"/>
      <c r="C155" s="489"/>
      <c r="D155" s="136">
        <v>152</v>
      </c>
      <c r="E155" s="136" t="s">
        <v>111</v>
      </c>
      <c r="F155" s="25" t="s">
        <v>27</v>
      </c>
      <c r="G155" s="135" t="s">
        <v>435</v>
      </c>
      <c r="H155" s="42" t="s">
        <v>262</v>
      </c>
      <c r="I155" s="301" t="s">
        <v>641</v>
      </c>
      <c r="J155" s="184" t="s">
        <v>101</v>
      </c>
      <c r="K155" s="191">
        <v>1250000</v>
      </c>
      <c r="L155" s="192">
        <f t="shared" si="4"/>
        <v>283613.9220402051</v>
      </c>
      <c r="M155" s="303" t="s">
        <v>19</v>
      </c>
      <c r="N155" s="184" t="s">
        <v>202</v>
      </c>
      <c r="O155" s="78" t="s">
        <v>445</v>
      </c>
    </row>
    <row r="156" spans="1:15" ht="248.4" x14ac:dyDescent="0.3">
      <c r="A156" s="476"/>
      <c r="B156" s="486"/>
      <c r="C156" s="489"/>
      <c r="D156" s="136">
        <v>153</v>
      </c>
      <c r="E156" s="136" t="s">
        <v>170</v>
      </c>
      <c r="F156" s="25" t="s">
        <v>27</v>
      </c>
      <c r="G156" s="26" t="s">
        <v>433</v>
      </c>
      <c r="H156" s="42" t="s">
        <v>196</v>
      </c>
      <c r="I156" s="301" t="s">
        <v>641</v>
      </c>
      <c r="J156" s="184" t="s">
        <v>101</v>
      </c>
      <c r="K156" s="191">
        <v>1250000</v>
      </c>
      <c r="L156" s="192">
        <f t="shared" si="4"/>
        <v>283613.9220402051</v>
      </c>
      <c r="M156" s="303" t="s">
        <v>19</v>
      </c>
      <c r="N156" s="184" t="s">
        <v>202</v>
      </c>
      <c r="O156" s="78" t="s">
        <v>445</v>
      </c>
    </row>
    <row r="157" spans="1:15" ht="124.2" x14ac:dyDescent="0.3">
      <c r="A157" s="476"/>
      <c r="B157" s="486"/>
      <c r="C157" s="489"/>
      <c r="D157" s="136">
        <v>154</v>
      </c>
      <c r="E157" s="136" t="s">
        <v>260</v>
      </c>
      <c r="F157" s="25" t="s">
        <v>29</v>
      </c>
      <c r="G157" s="26" t="s">
        <v>443</v>
      </c>
      <c r="H157" s="26" t="s">
        <v>197</v>
      </c>
      <c r="I157" s="301" t="s">
        <v>641</v>
      </c>
      <c r="J157" s="184" t="s">
        <v>101</v>
      </c>
      <c r="K157" s="191">
        <f>3422719</f>
        <v>3422719</v>
      </c>
      <c r="L157" s="192">
        <f t="shared" si="4"/>
        <v>776584.60770522302</v>
      </c>
      <c r="M157" s="303" t="s">
        <v>28</v>
      </c>
      <c r="N157" s="184" t="s">
        <v>202</v>
      </c>
      <c r="O157" s="78" t="s">
        <v>445</v>
      </c>
    </row>
    <row r="158" spans="1:15" ht="138" customHeight="1" x14ac:dyDescent="0.3">
      <c r="A158" s="476"/>
      <c r="B158" s="486"/>
      <c r="C158" s="489"/>
      <c r="D158" s="136">
        <v>155</v>
      </c>
      <c r="E158" s="136" t="s">
        <v>261</v>
      </c>
      <c r="F158" s="25" t="s">
        <v>29</v>
      </c>
      <c r="G158" s="135" t="s">
        <v>435</v>
      </c>
      <c r="H158" s="42" t="s">
        <v>262</v>
      </c>
      <c r="I158" s="301" t="s">
        <v>641</v>
      </c>
      <c r="J158" s="184" t="s">
        <v>101</v>
      </c>
      <c r="K158" s="191">
        <v>200000</v>
      </c>
      <c r="L158" s="192">
        <f t="shared" si="4"/>
        <v>45378.22752643282</v>
      </c>
      <c r="M158" s="303" t="s">
        <v>28</v>
      </c>
      <c r="N158" s="184" t="s">
        <v>202</v>
      </c>
      <c r="O158" s="78" t="s">
        <v>445</v>
      </c>
    </row>
    <row r="159" spans="1:15" ht="372.75" customHeight="1" x14ac:dyDescent="0.3">
      <c r="A159" s="476"/>
      <c r="B159" s="486"/>
      <c r="C159" s="489"/>
      <c r="D159" s="136">
        <v>156</v>
      </c>
      <c r="E159" s="136" t="s">
        <v>458</v>
      </c>
      <c r="F159" s="25" t="s">
        <v>29</v>
      </c>
      <c r="G159" s="42" t="s">
        <v>459</v>
      </c>
      <c r="H159" s="42" t="s">
        <v>196</v>
      </c>
      <c r="I159" s="301" t="s">
        <v>641</v>
      </c>
      <c r="J159" s="184" t="s">
        <v>101</v>
      </c>
      <c r="K159" s="191">
        <v>3900000</v>
      </c>
      <c r="L159" s="192">
        <f t="shared" si="4"/>
        <v>884875.43676543992</v>
      </c>
      <c r="M159" s="303" t="s">
        <v>28</v>
      </c>
      <c r="N159" s="184" t="s">
        <v>202</v>
      </c>
      <c r="O159" s="78" t="s">
        <v>445</v>
      </c>
    </row>
    <row r="160" spans="1:15" ht="151.80000000000001" x14ac:dyDescent="0.3">
      <c r="A160" s="476"/>
      <c r="B160" s="486"/>
      <c r="C160" s="489"/>
      <c r="D160" s="136">
        <v>157</v>
      </c>
      <c r="E160" s="136" t="s">
        <v>112</v>
      </c>
      <c r="F160" s="25" t="s">
        <v>30</v>
      </c>
      <c r="G160" s="135" t="s">
        <v>435</v>
      </c>
      <c r="H160" s="42" t="s">
        <v>262</v>
      </c>
      <c r="I160" s="301" t="s">
        <v>641</v>
      </c>
      <c r="J160" s="184" t="s">
        <v>101</v>
      </c>
      <c r="K160" s="191">
        <v>2017297</v>
      </c>
      <c r="L160" s="192">
        <f t="shared" si="4"/>
        <v>457706.81127195171</v>
      </c>
      <c r="M160" s="303" t="s">
        <v>19</v>
      </c>
      <c r="N160" s="184" t="s">
        <v>202</v>
      </c>
      <c r="O160" s="78" t="s">
        <v>445</v>
      </c>
    </row>
    <row r="161" spans="1:15" ht="248.4" x14ac:dyDescent="0.3">
      <c r="A161" s="476"/>
      <c r="B161" s="486"/>
      <c r="C161" s="489"/>
      <c r="D161" s="136">
        <v>158</v>
      </c>
      <c r="E161" s="136" t="s">
        <v>314</v>
      </c>
      <c r="F161" s="25" t="s">
        <v>41</v>
      </c>
      <c r="G161" s="26" t="s">
        <v>433</v>
      </c>
      <c r="H161" s="42" t="s">
        <v>196</v>
      </c>
      <c r="I161" s="301" t="s">
        <v>641</v>
      </c>
      <c r="J161" s="184" t="s">
        <v>101</v>
      </c>
      <c r="K161" s="191">
        <v>4304063</v>
      </c>
      <c r="L161" s="192">
        <f t="shared" si="4"/>
        <v>976553.75051050505</v>
      </c>
      <c r="M161" s="303" t="s">
        <v>28</v>
      </c>
      <c r="N161" s="184" t="s">
        <v>202</v>
      </c>
      <c r="O161" s="78" t="s">
        <v>445</v>
      </c>
    </row>
    <row r="162" spans="1:15" ht="248.4" x14ac:dyDescent="0.3">
      <c r="A162" s="476"/>
      <c r="B162" s="486"/>
      <c r="C162" s="489"/>
      <c r="D162" s="136">
        <v>159</v>
      </c>
      <c r="E162" s="136" t="s">
        <v>341</v>
      </c>
      <c r="F162" s="89" t="s">
        <v>32</v>
      </c>
      <c r="G162" s="26" t="s">
        <v>433</v>
      </c>
      <c r="H162" s="42" t="s">
        <v>196</v>
      </c>
      <c r="I162" s="301" t="s">
        <v>641</v>
      </c>
      <c r="J162" s="184" t="s">
        <v>101</v>
      </c>
      <c r="K162" s="302">
        <v>360000</v>
      </c>
      <c r="L162" s="192">
        <f t="shared" ref="L162:L165" si="5">K162/4.4074</f>
        <v>81680.809547579076</v>
      </c>
      <c r="M162" s="304" t="s">
        <v>28</v>
      </c>
      <c r="N162" s="184" t="s">
        <v>202</v>
      </c>
      <c r="O162" s="78" t="s">
        <v>445</v>
      </c>
    </row>
    <row r="163" spans="1:15" ht="165.6" x14ac:dyDescent="0.3">
      <c r="A163" s="476"/>
      <c r="B163" s="486"/>
      <c r="C163" s="489"/>
      <c r="D163" s="136">
        <v>160</v>
      </c>
      <c r="E163" s="136" t="s">
        <v>247</v>
      </c>
      <c r="F163" s="25" t="s">
        <v>32</v>
      </c>
      <c r="G163" s="135" t="s">
        <v>444</v>
      </c>
      <c r="H163" s="42" t="s">
        <v>263</v>
      </c>
      <c r="I163" s="301" t="s">
        <v>641</v>
      </c>
      <c r="J163" s="184" t="s">
        <v>101</v>
      </c>
      <c r="K163" s="302">
        <v>7027995</v>
      </c>
      <c r="L163" s="192">
        <f t="shared" si="5"/>
        <v>1594589.7808231611</v>
      </c>
      <c r="M163" s="304" t="s">
        <v>28</v>
      </c>
      <c r="N163" s="184" t="s">
        <v>202</v>
      </c>
      <c r="O163" s="78" t="s">
        <v>445</v>
      </c>
    </row>
    <row r="164" spans="1:15" ht="152.4" thickBot="1" x14ac:dyDescent="0.35">
      <c r="A164" s="477"/>
      <c r="B164" s="487"/>
      <c r="C164" s="490"/>
      <c r="D164" s="414">
        <v>161</v>
      </c>
      <c r="E164" s="414" t="s">
        <v>490</v>
      </c>
      <c r="F164" s="415" t="s">
        <v>32</v>
      </c>
      <c r="G164" s="416" t="s">
        <v>435</v>
      </c>
      <c r="H164" s="417" t="s">
        <v>262</v>
      </c>
      <c r="I164" s="418" t="s">
        <v>641</v>
      </c>
      <c r="J164" s="204" t="s">
        <v>101</v>
      </c>
      <c r="K164" s="419">
        <v>1350000</v>
      </c>
      <c r="L164" s="420">
        <f t="shared" si="5"/>
        <v>306303.03580342152</v>
      </c>
      <c r="M164" s="421" t="s">
        <v>28</v>
      </c>
      <c r="N164" s="204" t="s">
        <v>202</v>
      </c>
      <c r="O164" s="422" t="s">
        <v>445</v>
      </c>
    </row>
    <row r="165" spans="1:15" ht="260.25" customHeight="1" thickBot="1" x14ac:dyDescent="0.35">
      <c r="A165" s="399" t="s">
        <v>113</v>
      </c>
      <c r="B165" s="400" t="s">
        <v>258</v>
      </c>
      <c r="C165" s="401" t="s">
        <v>311</v>
      </c>
      <c r="D165" s="402">
        <v>162</v>
      </c>
      <c r="E165" s="402" t="s">
        <v>114</v>
      </c>
      <c r="F165" s="403" t="s">
        <v>27</v>
      </c>
      <c r="G165" s="403" t="s">
        <v>510</v>
      </c>
      <c r="H165" s="403" t="s">
        <v>198</v>
      </c>
      <c r="I165" s="403" t="s">
        <v>642</v>
      </c>
      <c r="J165" s="404" t="s">
        <v>101</v>
      </c>
      <c r="K165" s="405">
        <v>1560000</v>
      </c>
      <c r="L165" s="406">
        <f t="shared" si="5"/>
        <v>353950.17470617598</v>
      </c>
      <c r="M165" s="407" t="s">
        <v>19</v>
      </c>
      <c r="N165" s="407" t="s">
        <v>221</v>
      </c>
      <c r="O165" s="408" t="s">
        <v>446</v>
      </c>
    </row>
    <row r="168" spans="1:15" x14ac:dyDescent="0.3">
      <c r="I168" s="137"/>
    </row>
    <row r="170" spans="1:15" x14ac:dyDescent="0.3">
      <c r="I170" s="138"/>
    </row>
  </sheetData>
  <autoFilter ref="A3:O165" xr:uid="{4828DB76-8CD3-4319-A9F7-73C162C2D3C0}"/>
  <mergeCells count="36">
    <mergeCell ref="A1:O1"/>
    <mergeCell ref="D2:O2"/>
    <mergeCell ref="A2:C2"/>
    <mergeCell ref="A23:A40"/>
    <mergeCell ref="A41:A55"/>
    <mergeCell ref="A4:A22"/>
    <mergeCell ref="B4:B22"/>
    <mergeCell ref="C4:C22"/>
    <mergeCell ref="B23:B40"/>
    <mergeCell ref="C23:C40"/>
    <mergeCell ref="A111:A126"/>
    <mergeCell ref="B111:B126"/>
    <mergeCell ref="A130:A164"/>
    <mergeCell ref="C93:C110"/>
    <mergeCell ref="A93:A110"/>
    <mergeCell ref="B130:B164"/>
    <mergeCell ref="C130:C164"/>
    <mergeCell ref="A127:A129"/>
    <mergeCell ref="C111:C126"/>
    <mergeCell ref="B127:B129"/>
    <mergeCell ref="C127:C129"/>
    <mergeCell ref="B93:B110"/>
    <mergeCell ref="C84:C92"/>
    <mergeCell ref="B41:B55"/>
    <mergeCell ref="C41:C55"/>
    <mergeCell ref="A56:A66"/>
    <mergeCell ref="A67:A72"/>
    <mergeCell ref="B56:B66"/>
    <mergeCell ref="C56:C66"/>
    <mergeCell ref="B73:B83"/>
    <mergeCell ref="C73:C83"/>
    <mergeCell ref="A84:A92"/>
    <mergeCell ref="B84:B92"/>
    <mergeCell ref="B67:B72"/>
    <mergeCell ref="C67:C72"/>
    <mergeCell ref="A73:A83"/>
  </mergeCells>
  <phoneticPr fontId="9" type="noConversion"/>
  <pageMargins left="0.25" right="0.25" top="0.75" bottom="0.75" header="0.3" footer="0.3"/>
  <pageSetup paperSize="8" scale="33" orientation="landscape" r:id="rId1"/>
  <rowBreaks count="18" manualBreakCount="18">
    <brk id="12" max="16383" man="1"/>
    <brk id="22" max="16383" man="1"/>
    <brk id="31" max="16383" man="1"/>
    <brk id="40" max="16383" man="1"/>
    <brk id="48" max="16383" man="1"/>
    <brk id="55" max="16383" man="1"/>
    <brk id="66" max="16383" man="1"/>
    <brk id="72" max="16383" man="1"/>
    <brk id="83" max="16383" man="1"/>
    <brk id="92" max="16383" man="1"/>
    <brk id="102" max="16383" man="1"/>
    <brk id="110" max="16383" man="1"/>
    <brk id="119" max="16383" man="1"/>
    <brk id="129" max="16383" man="1"/>
    <brk id="134" max="16383" man="1"/>
    <brk id="142" max="16383" man="1"/>
    <brk id="150" max="16383" man="1"/>
    <brk id="15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A522-4F6E-46BA-B9A1-653950980510}">
  <dimension ref="A1:H5"/>
  <sheetViews>
    <sheetView topLeftCell="C1" workbookViewId="0">
      <selection activeCell="H8" sqref="H8"/>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136</v>
      </c>
      <c r="E1" t="s">
        <v>8</v>
      </c>
      <c r="F1" t="s">
        <v>9</v>
      </c>
      <c r="G1" t="s">
        <v>10</v>
      </c>
      <c r="H1" t="s">
        <v>118</v>
      </c>
    </row>
    <row r="2" spans="1:8" ht="201.6" x14ac:dyDescent="0.3">
      <c r="A2">
        <v>14</v>
      </c>
      <c r="B2" t="s">
        <v>146</v>
      </c>
      <c r="C2" t="s">
        <v>139</v>
      </c>
      <c r="D2" t="s">
        <v>137</v>
      </c>
      <c r="E2" t="s">
        <v>147</v>
      </c>
      <c r="F2" s="28" t="s">
        <v>142</v>
      </c>
      <c r="G2" t="s">
        <v>122</v>
      </c>
      <c r="H2">
        <v>25000000</v>
      </c>
    </row>
    <row r="3" spans="1:8" ht="201.6" x14ac:dyDescent="0.3">
      <c r="A3">
        <v>13</v>
      </c>
      <c r="B3" t="s">
        <v>145</v>
      </c>
      <c r="C3" t="s">
        <v>139</v>
      </c>
      <c r="D3" t="s">
        <v>140</v>
      </c>
      <c r="E3" s="28" t="s">
        <v>183</v>
      </c>
      <c r="F3" s="28" t="s">
        <v>142</v>
      </c>
      <c r="G3" t="s">
        <v>122</v>
      </c>
      <c r="H3">
        <v>89837398</v>
      </c>
    </row>
    <row r="4" spans="1:8" ht="201.6" x14ac:dyDescent="0.3">
      <c r="A4">
        <v>12</v>
      </c>
      <c r="B4" t="s">
        <v>143</v>
      </c>
      <c r="C4" t="s">
        <v>139</v>
      </c>
      <c r="D4" t="s">
        <v>140</v>
      </c>
      <c r="E4" t="s">
        <v>144</v>
      </c>
      <c r="F4" s="28" t="s">
        <v>142</v>
      </c>
      <c r="G4" t="s">
        <v>122</v>
      </c>
      <c r="H4">
        <v>50084349.590000004</v>
      </c>
    </row>
    <row r="5" spans="1:8" ht="201.6" x14ac:dyDescent="0.3">
      <c r="A5">
        <v>11</v>
      </c>
      <c r="B5" t="s">
        <v>138</v>
      </c>
      <c r="C5" t="s">
        <v>139</v>
      </c>
      <c r="D5" t="s">
        <v>140</v>
      </c>
      <c r="E5" t="s">
        <v>141</v>
      </c>
      <c r="F5" s="28" t="s">
        <v>142</v>
      </c>
      <c r="G5" t="s">
        <v>122</v>
      </c>
      <c r="H5">
        <v>127500000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DE47A-1565-405D-A7CC-DA9DF6D2C3A4}">
  <dimension ref="A1:H11"/>
  <sheetViews>
    <sheetView workbookViewId="0">
      <selection sqref="A1:H11"/>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136</v>
      </c>
      <c r="E1" t="s">
        <v>8</v>
      </c>
      <c r="F1" t="s">
        <v>9</v>
      </c>
      <c r="G1" t="s">
        <v>10</v>
      </c>
      <c r="H1" t="s">
        <v>118</v>
      </c>
    </row>
    <row r="2" spans="1:8" ht="201.6" x14ac:dyDescent="0.3">
      <c r="A2">
        <v>1</v>
      </c>
      <c r="B2" t="s">
        <v>120</v>
      </c>
      <c r="C2" t="s">
        <v>22</v>
      </c>
      <c r="D2" t="s">
        <v>137</v>
      </c>
      <c r="E2" t="s">
        <v>121</v>
      </c>
      <c r="F2" s="28" t="s">
        <v>142</v>
      </c>
      <c r="G2" t="s">
        <v>122</v>
      </c>
      <c r="H2">
        <v>165324997.59999999</v>
      </c>
    </row>
    <row r="3" spans="1:8" ht="409.6" x14ac:dyDescent="0.3">
      <c r="A3">
        <v>2</v>
      </c>
      <c r="B3" t="s">
        <v>123</v>
      </c>
      <c r="C3" t="s">
        <v>22</v>
      </c>
      <c r="D3" t="s">
        <v>137</v>
      </c>
      <c r="E3" s="28" t="s">
        <v>152</v>
      </c>
      <c r="F3" s="28" t="s">
        <v>142</v>
      </c>
      <c r="G3" t="s">
        <v>122</v>
      </c>
      <c r="H3">
        <v>152821500</v>
      </c>
    </row>
    <row r="4" spans="1:8" ht="201.6" x14ac:dyDescent="0.3">
      <c r="A4">
        <v>3</v>
      </c>
      <c r="B4" t="s">
        <v>151</v>
      </c>
      <c r="C4" t="s">
        <v>22</v>
      </c>
      <c r="D4" t="s">
        <v>137</v>
      </c>
      <c r="E4" t="s">
        <v>124</v>
      </c>
      <c r="F4" s="28" t="s">
        <v>142</v>
      </c>
      <c r="G4" t="s">
        <v>122</v>
      </c>
      <c r="H4">
        <v>21250000</v>
      </c>
    </row>
    <row r="5" spans="1:8" ht="201.6" x14ac:dyDescent="0.3">
      <c r="A5">
        <v>4</v>
      </c>
      <c r="B5" t="s">
        <v>134</v>
      </c>
      <c r="C5" t="s">
        <v>22</v>
      </c>
      <c r="D5" t="s">
        <v>137</v>
      </c>
      <c r="E5" t="s">
        <v>135</v>
      </c>
      <c r="F5" s="28" t="s">
        <v>142</v>
      </c>
      <c r="G5" t="s">
        <v>122</v>
      </c>
      <c r="H5">
        <v>49518640.399999999</v>
      </c>
    </row>
    <row r="6" spans="1:8" ht="403.2" x14ac:dyDescent="0.3">
      <c r="A6">
        <v>5</v>
      </c>
      <c r="B6" t="s">
        <v>130</v>
      </c>
      <c r="C6" t="s">
        <v>40</v>
      </c>
      <c r="D6" t="s">
        <v>137</v>
      </c>
      <c r="E6" t="s">
        <v>131</v>
      </c>
      <c r="F6" s="28" t="s">
        <v>125</v>
      </c>
      <c r="G6" t="s">
        <v>122</v>
      </c>
      <c r="H6">
        <v>10673753.5</v>
      </c>
    </row>
    <row r="7" spans="1:8" ht="409.6" x14ac:dyDescent="0.3">
      <c r="A7">
        <v>6</v>
      </c>
      <c r="B7" t="s">
        <v>132</v>
      </c>
      <c r="C7" t="s">
        <v>25</v>
      </c>
      <c r="D7" t="s">
        <v>137</v>
      </c>
      <c r="E7" s="28" t="s">
        <v>127</v>
      </c>
      <c r="F7" s="28" t="s">
        <v>133</v>
      </c>
      <c r="G7" t="s">
        <v>122</v>
      </c>
      <c r="H7">
        <v>15941836.199999999</v>
      </c>
    </row>
    <row r="8" spans="1:8" ht="288" x14ac:dyDescent="0.3">
      <c r="A8">
        <v>7</v>
      </c>
      <c r="B8" t="s">
        <v>172</v>
      </c>
      <c r="C8" t="s">
        <v>29</v>
      </c>
      <c r="D8" t="s">
        <v>137</v>
      </c>
      <c r="E8" t="s">
        <v>182</v>
      </c>
      <c r="F8" s="28" t="s">
        <v>174</v>
      </c>
      <c r="G8" t="s">
        <v>122</v>
      </c>
      <c r="H8">
        <v>18000000</v>
      </c>
    </row>
    <row r="9" spans="1:8" ht="288" x14ac:dyDescent="0.3">
      <c r="A9">
        <v>8</v>
      </c>
      <c r="B9" t="s">
        <v>175</v>
      </c>
      <c r="C9" t="s">
        <v>29</v>
      </c>
      <c r="D9" t="s">
        <v>137</v>
      </c>
      <c r="E9" t="s">
        <v>176</v>
      </c>
      <c r="F9" s="28" t="s">
        <v>174</v>
      </c>
      <c r="G9" t="s">
        <v>122</v>
      </c>
      <c r="H9">
        <v>4000000</v>
      </c>
    </row>
    <row r="10" spans="1:8" ht="244.8" x14ac:dyDescent="0.3">
      <c r="A10">
        <v>9</v>
      </c>
      <c r="B10" t="s">
        <v>177</v>
      </c>
      <c r="C10" t="s">
        <v>29</v>
      </c>
      <c r="D10" t="s">
        <v>137</v>
      </c>
      <c r="E10" s="28" t="s">
        <v>179</v>
      </c>
      <c r="F10" s="28" t="s">
        <v>180</v>
      </c>
      <c r="G10" t="s">
        <v>122</v>
      </c>
      <c r="H10">
        <v>4297306</v>
      </c>
    </row>
    <row r="11" spans="1:8" ht="172.8" x14ac:dyDescent="0.3">
      <c r="A11">
        <v>10</v>
      </c>
      <c r="B11" t="s">
        <v>128</v>
      </c>
      <c r="C11" t="s">
        <v>32</v>
      </c>
      <c r="D11" t="s">
        <v>137</v>
      </c>
      <c r="E11" t="s">
        <v>158</v>
      </c>
      <c r="F11" s="28" t="s">
        <v>129</v>
      </c>
      <c r="G11" t="s">
        <v>122</v>
      </c>
      <c r="H11">
        <v>8171966.2999999998</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6F11A-6BB7-46CD-BCBD-DA0AD34942B1}">
  <dimension ref="A1:H11"/>
  <sheetViews>
    <sheetView workbookViewId="0">
      <selection sqref="A1:H11"/>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136</v>
      </c>
      <c r="E1" t="s">
        <v>8</v>
      </c>
      <c r="F1" t="s">
        <v>9</v>
      </c>
      <c r="G1" t="s">
        <v>10</v>
      </c>
      <c r="H1" t="s">
        <v>118</v>
      </c>
    </row>
    <row r="2" spans="1:8" ht="201.6" x14ac:dyDescent="0.3">
      <c r="A2">
        <v>1</v>
      </c>
      <c r="B2" t="s">
        <v>120</v>
      </c>
      <c r="C2" t="s">
        <v>22</v>
      </c>
      <c r="D2" t="s">
        <v>137</v>
      </c>
      <c r="E2" t="s">
        <v>121</v>
      </c>
      <c r="F2" s="28" t="s">
        <v>142</v>
      </c>
      <c r="G2" t="s">
        <v>122</v>
      </c>
      <c r="H2">
        <v>165324997.59999999</v>
      </c>
    </row>
    <row r="3" spans="1:8" ht="409.6" x14ac:dyDescent="0.3">
      <c r="A3">
        <v>2</v>
      </c>
      <c r="B3" t="s">
        <v>123</v>
      </c>
      <c r="C3" t="s">
        <v>22</v>
      </c>
      <c r="D3" t="s">
        <v>137</v>
      </c>
      <c r="E3" s="28" t="s">
        <v>152</v>
      </c>
      <c r="F3" s="28" t="s">
        <v>142</v>
      </c>
      <c r="G3" t="s">
        <v>122</v>
      </c>
      <c r="H3">
        <v>152821500</v>
      </c>
    </row>
    <row r="4" spans="1:8" ht="201.6" x14ac:dyDescent="0.3">
      <c r="A4">
        <v>3</v>
      </c>
      <c r="B4" t="s">
        <v>151</v>
      </c>
      <c r="C4" t="s">
        <v>22</v>
      </c>
      <c r="D4" t="s">
        <v>137</v>
      </c>
      <c r="E4" t="s">
        <v>124</v>
      </c>
      <c r="F4" s="28" t="s">
        <v>142</v>
      </c>
      <c r="G4" t="s">
        <v>122</v>
      </c>
      <c r="H4">
        <v>21250000</v>
      </c>
    </row>
    <row r="5" spans="1:8" ht="201.6" x14ac:dyDescent="0.3">
      <c r="A5">
        <v>4</v>
      </c>
      <c r="B5" t="s">
        <v>134</v>
      </c>
      <c r="C5" t="s">
        <v>22</v>
      </c>
      <c r="D5" t="s">
        <v>137</v>
      </c>
      <c r="E5" t="s">
        <v>135</v>
      </c>
      <c r="F5" s="28" t="s">
        <v>142</v>
      </c>
      <c r="G5" t="s">
        <v>122</v>
      </c>
      <c r="H5">
        <v>49518640.399999999</v>
      </c>
    </row>
    <row r="6" spans="1:8" ht="403.2" x14ac:dyDescent="0.3">
      <c r="A6">
        <v>5</v>
      </c>
      <c r="B6" t="s">
        <v>130</v>
      </c>
      <c r="C6" t="s">
        <v>40</v>
      </c>
      <c r="D6" t="s">
        <v>137</v>
      </c>
      <c r="E6" t="s">
        <v>131</v>
      </c>
      <c r="F6" s="28" t="s">
        <v>125</v>
      </c>
      <c r="G6" t="s">
        <v>122</v>
      </c>
      <c r="H6">
        <v>10673753.5</v>
      </c>
    </row>
    <row r="7" spans="1:8" ht="409.6" x14ac:dyDescent="0.3">
      <c r="A7">
        <v>6</v>
      </c>
      <c r="B7" t="s">
        <v>132</v>
      </c>
      <c r="C7" t="s">
        <v>25</v>
      </c>
      <c r="D7" t="s">
        <v>137</v>
      </c>
      <c r="E7" s="28" t="s">
        <v>127</v>
      </c>
      <c r="F7" s="28" t="s">
        <v>133</v>
      </c>
      <c r="G7" t="s">
        <v>122</v>
      </c>
      <c r="H7">
        <v>15941836.199999999</v>
      </c>
    </row>
    <row r="8" spans="1:8" ht="288" x14ac:dyDescent="0.3">
      <c r="A8">
        <v>7</v>
      </c>
      <c r="B8" t="s">
        <v>172</v>
      </c>
      <c r="C8" t="s">
        <v>29</v>
      </c>
      <c r="D8" t="s">
        <v>137</v>
      </c>
      <c r="E8" t="s">
        <v>182</v>
      </c>
      <c r="F8" s="28" t="s">
        <v>174</v>
      </c>
      <c r="G8" t="s">
        <v>122</v>
      </c>
      <c r="H8">
        <v>18000000</v>
      </c>
    </row>
    <row r="9" spans="1:8" ht="288" x14ac:dyDescent="0.3">
      <c r="A9">
        <v>8</v>
      </c>
      <c r="B9" t="s">
        <v>175</v>
      </c>
      <c r="C9" t="s">
        <v>29</v>
      </c>
      <c r="D9" t="s">
        <v>137</v>
      </c>
      <c r="E9" t="s">
        <v>176</v>
      </c>
      <c r="F9" s="28" t="s">
        <v>174</v>
      </c>
      <c r="G9" t="s">
        <v>122</v>
      </c>
      <c r="H9">
        <v>4000000</v>
      </c>
    </row>
    <row r="10" spans="1:8" ht="244.8" x14ac:dyDescent="0.3">
      <c r="A10">
        <v>9</v>
      </c>
      <c r="B10" t="s">
        <v>177</v>
      </c>
      <c r="C10" t="s">
        <v>29</v>
      </c>
      <c r="D10" t="s">
        <v>137</v>
      </c>
      <c r="E10" s="28" t="s">
        <v>179</v>
      </c>
      <c r="F10" s="28" t="s">
        <v>180</v>
      </c>
      <c r="G10" t="s">
        <v>122</v>
      </c>
      <c r="H10">
        <v>4297306</v>
      </c>
    </row>
    <row r="11" spans="1:8" ht="172.8" x14ac:dyDescent="0.3">
      <c r="A11">
        <v>10</v>
      </c>
      <c r="B11" t="s">
        <v>128</v>
      </c>
      <c r="C11" t="s">
        <v>32</v>
      </c>
      <c r="D11" t="s">
        <v>137</v>
      </c>
      <c r="E11" t="s">
        <v>158</v>
      </c>
      <c r="F11" s="28" t="s">
        <v>129</v>
      </c>
      <c r="G11" t="s">
        <v>122</v>
      </c>
      <c r="H11">
        <v>8171966.2999999998</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D894D-A93D-46B9-8B7D-7FEB994A0BBD}">
  <dimension ref="A1:H5"/>
  <sheetViews>
    <sheetView topLeftCell="C1" workbookViewId="0">
      <selection activeCell="E11" sqref="E11"/>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136</v>
      </c>
      <c r="E1" t="s">
        <v>8</v>
      </c>
      <c r="F1" t="s">
        <v>9</v>
      </c>
      <c r="G1" t="s">
        <v>10</v>
      </c>
      <c r="H1" t="s">
        <v>118</v>
      </c>
    </row>
    <row r="2" spans="1:8" ht="201.6" x14ac:dyDescent="0.3">
      <c r="A2">
        <v>14</v>
      </c>
      <c r="B2" t="s">
        <v>146</v>
      </c>
      <c r="C2" t="s">
        <v>139</v>
      </c>
      <c r="D2" t="s">
        <v>140</v>
      </c>
      <c r="E2" t="s">
        <v>147</v>
      </c>
      <c r="F2" s="28" t="s">
        <v>142</v>
      </c>
      <c r="G2" t="s">
        <v>122</v>
      </c>
      <c r="H2">
        <v>267750000</v>
      </c>
    </row>
    <row r="3" spans="1:8" ht="201.6" x14ac:dyDescent="0.3">
      <c r="A3">
        <v>13</v>
      </c>
      <c r="B3" t="s">
        <v>145</v>
      </c>
      <c r="C3" t="s">
        <v>139</v>
      </c>
      <c r="D3" t="s">
        <v>140</v>
      </c>
      <c r="E3" s="28" t="s">
        <v>183</v>
      </c>
      <c r="F3" s="28" t="s">
        <v>142</v>
      </c>
      <c r="G3" t="s">
        <v>122</v>
      </c>
      <c r="H3">
        <v>89837398</v>
      </c>
    </row>
    <row r="4" spans="1:8" ht="201.6" x14ac:dyDescent="0.3">
      <c r="A4">
        <v>12</v>
      </c>
      <c r="B4" t="s">
        <v>143</v>
      </c>
      <c r="C4" t="s">
        <v>139</v>
      </c>
      <c r="D4" t="s">
        <v>140</v>
      </c>
      <c r="E4" t="s">
        <v>144</v>
      </c>
      <c r="F4" s="28" t="s">
        <v>142</v>
      </c>
      <c r="G4" t="s">
        <v>122</v>
      </c>
      <c r="H4">
        <v>50084349.590000004</v>
      </c>
    </row>
    <row r="5" spans="1:8" ht="201.6" x14ac:dyDescent="0.3">
      <c r="A5">
        <v>11</v>
      </c>
      <c r="B5" t="s">
        <v>138</v>
      </c>
      <c r="C5" t="s">
        <v>139</v>
      </c>
      <c r="D5" t="s">
        <v>140</v>
      </c>
      <c r="E5" t="s">
        <v>141</v>
      </c>
      <c r="F5" s="28" t="s">
        <v>142</v>
      </c>
      <c r="G5" t="s">
        <v>122</v>
      </c>
      <c r="H5">
        <v>127500000</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63891-780E-4B2F-AD77-4AE9CFDE11A2}">
  <dimension ref="A1:H5"/>
  <sheetViews>
    <sheetView workbookViewId="0">
      <selection activeCell="C13" sqref="C13"/>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136</v>
      </c>
      <c r="E1" t="s">
        <v>8</v>
      </c>
      <c r="F1" t="s">
        <v>9</v>
      </c>
      <c r="G1" t="s">
        <v>10</v>
      </c>
      <c r="H1" t="s">
        <v>118</v>
      </c>
    </row>
    <row r="2" spans="1:8" x14ac:dyDescent="0.3">
      <c r="F2" s="28"/>
    </row>
    <row r="3" spans="1:8" ht="201.6" x14ac:dyDescent="0.3">
      <c r="A3">
        <v>13</v>
      </c>
      <c r="B3" t="s">
        <v>145</v>
      </c>
      <c r="C3" t="s">
        <v>139</v>
      </c>
      <c r="D3" t="s">
        <v>140</v>
      </c>
      <c r="E3" s="28" t="s">
        <v>183</v>
      </c>
      <c r="F3" s="28" t="s">
        <v>142</v>
      </c>
      <c r="G3" t="s">
        <v>122</v>
      </c>
      <c r="H3">
        <v>89837398</v>
      </c>
    </row>
    <row r="4" spans="1:8" ht="201.6" x14ac:dyDescent="0.3">
      <c r="A4">
        <v>12</v>
      </c>
      <c r="B4" t="s">
        <v>143</v>
      </c>
      <c r="C4" t="s">
        <v>139</v>
      </c>
      <c r="D4" t="s">
        <v>140</v>
      </c>
      <c r="E4" t="s">
        <v>144</v>
      </c>
      <c r="F4" s="28" t="s">
        <v>142</v>
      </c>
      <c r="G4" t="s">
        <v>122</v>
      </c>
      <c r="H4">
        <v>50084349.590000004</v>
      </c>
    </row>
    <row r="5" spans="1:8" ht="201.6" x14ac:dyDescent="0.3">
      <c r="A5">
        <v>11</v>
      </c>
      <c r="B5" t="s">
        <v>138</v>
      </c>
      <c r="C5" t="s">
        <v>139</v>
      </c>
      <c r="D5" t="s">
        <v>140</v>
      </c>
      <c r="E5" t="s">
        <v>141</v>
      </c>
      <c r="F5" s="28" t="s">
        <v>142</v>
      </c>
      <c r="G5" t="s">
        <v>122</v>
      </c>
      <c r="H5">
        <v>127500000</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DA56D-9BE9-4F07-B4E8-B682E340630D}">
  <dimension ref="A1:H5"/>
  <sheetViews>
    <sheetView workbookViewId="0">
      <selection activeCell="H10" sqref="H10"/>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136</v>
      </c>
      <c r="E1" t="s">
        <v>8</v>
      </c>
      <c r="F1" t="s">
        <v>9</v>
      </c>
      <c r="G1" t="s">
        <v>10</v>
      </c>
      <c r="H1" t="s">
        <v>118</v>
      </c>
    </row>
    <row r="2" spans="1:8" ht="201.6" x14ac:dyDescent="0.3">
      <c r="A2">
        <v>14</v>
      </c>
      <c r="B2" t="s">
        <v>146</v>
      </c>
      <c r="C2" t="s">
        <v>139</v>
      </c>
      <c r="D2" t="s">
        <v>140</v>
      </c>
      <c r="E2" t="s">
        <v>147</v>
      </c>
      <c r="F2" s="28" t="s">
        <v>142</v>
      </c>
      <c r="G2" t="s">
        <v>122</v>
      </c>
    </row>
    <row r="3" spans="1:8" ht="201.6" x14ac:dyDescent="0.3">
      <c r="A3">
        <v>13</v>
      </c>
      <c r="B3" t="s">
        <v>145</v>
      </c>
      <c r="C3" t="s">
        <v>139</v>
      </c>
      <c r="D3" t="s">
        <v>140</v>
      </c>
      <c r="E3" s="28" t="s">
        <v>183</v>
      </c>
      <c r="F3" s="28" t="s">
        <v>142</v>
      </c>
      <c r="G3" t="s">
        <v>122</v>
      </c>
      <c r="H3">
        <v>89837398</v>
      </c>
    </row>
    <row r="4" spans="1:8" ht="201.6" x14ac:dyDescent="0.3">
      <c r="A4">
        <v>12</v>
      </c>
      <c r="B4" t="s">
        <v>143</v>
      </c>
      <c r="C4" t="s">
        <v>139</v>
      </c>
      <c r="D4" t="s">
        <v>140</v>
      </c>
      <c r="E4" t="s">
        <v>144</v>
      </c>
      <c r="F4" s="28" t="s">
        <v>142</v>
      </c>
      <c r="G4" t="s">
        <v>122</v>
      </c>
      <c r="H4">
        <v>50084349.590000004</v>
      </c>
    </row>
    <row r="5" spans="1:8" ht="201.6" x14ac:dyDescent="0.3">
      <c r="A5">
        <v>11</v>
      </c>
      <c r="B5" t="s">
        <v>138</v>
      </c>
      <c r="C5" t="s">
        <v>139</v>
      </c>
      <c r="D5" t="s">
        <v>140</v>
      </c>
      <c r="E5" t="s">
        <v>141</v>
      </c>
      <c r="F5" s="28" t="s">
        <v>142</v>
      </c>
      <c r="G5" t="s">
        <v>122</v>
      </c>
      <c r="H5">
        <v>127500000</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B3E3B-E3B5-45A4-92E4-16E1DD15FB08}">
  <dimension ref="A1:J36"/>
  <sheetViews>
    <sheetView zoomScaleNormal="100" workbookViewId="0">
      <selection sqref="A1:D1"/>
    </sheetView>
  </sheetViews>
  <sheetFormatPr defaultRowHeight="14.4" x14ac:dyDescent="0.3"/>
  <cols>
    <col min="1" max="1" width="66.109375" bestFit="1" customWidth="1"/>
    <col min="2" max="2" width="24" bestFit="1" customWidth="1"/>
    <col min="3" max="3" width="19.44140625" customWidth="1"/>
    <col min="4" max="4" width="15" customWidth="1"/>
    <col min="5" max="5" width="7.5546875" customWidth="1"/>
    <col min="6" max="6" width="56.5546875" bestFit="1" customWidth="1"/>
    <col min="7" max="7" width="24" bestFit="1" customWidth="1"/>
    <col min="8" max="8" width="7.5546875" customWidth="1"/>
    <col min="9" max="9" width="18.88671875" bestFit="1" customWidth="1"/>
    <col min="10" max="10" width="22.109375" customWidth="1"/>
  </cols>
  <sheetData>
    <row r="1" spans="1:10" s="29" customFormat="1" ht="39.75" customHeight="1" x14ac:dyDescent="0.3">
      <c r="A1" s="529" t="s">
        <v>167</v>
      </c>
      <c r="B1" s="530"/>
      <c r="C1" s="530"/>
      <c r="D1" s="531"/>
      <c r="F1" s="529" t="s">
        <v>168</v>
      </c>
      <c r="G1" s="531"/>
      <c r="I1" s="529" t="s">
        <v>171</v>
      </c>
      <c r="J1" s="531"/>
    </row>
    <row r="2" spans="1:10" s="28" customFormat="1" ht="28.8" x14ac:dyDescent="0.3">
      <c r="A2" s="59" t="s">
        <v>162</v>
      </c>
      <c r="B2" s="31" t="s">
        <v>246</v>
      </c>
      <c r="C2" s="85" t="s">
        <v>165</v>
      </c>
      <c r="D2" s="60" t="s">
        <v>166</v>
      </c>
      <c r="E2"/>
      <c r="F2" s="30" t="s">
        <v>162</v>
      </c>
      <c r="G2" s="31" t="s">
        <v>246</v>
      </c>
      <c r="H2"/>
      <c r="I2" s="154" t="s">
        <v>162</v>
      </c>
      <c r="J2" s="436" t="s">
        <v>164</v>
      </c>
    </row>
    <row r="3" spans="1:10" s="34" customFormat="1" x14ac:dyDescent="0.3">
      <c r="A3" s="57" t="s">
        <v>630</v>
      </c>
      <c r="B3" s="164">
        <v>7514652.4027771475</v>
      </c>
      <c r="C3" s="165">
        <v>7514652</v>
      </c>
      <c r="D3" s="33">
        <f>C3-GETPIVOTDATA("Maksymalna wartość wkładu UE (euro)
wg średniego kursu dla okresu 2016-2022 tj. 1 EUR=4,4074",$A$2,"Działanie","2.18 Poprawa efektywności energetycznej - ZIT - instrumenty finansowe")</f>
        <v>-0.40277714747935534</v>
      </c>
      <c r="F3" s="57" t="s">
        <v>425</v>
      </c>
      <c r="G3" s="40">
        <v>29983685.181875933</v>
      </c>
      <c r="I3" s="155" t="s">
        <v>137</v>
      </c>
      <c r="J3" s="156">
        <v>450000000</v>
      </c>
    </row>
    <row r="4" spans="1:10" s="34" customFormat="1" x14ac:dyDescent="0.3">
      <c r="A4" s="57" t="s">
        <v>631</v>
      </c>
      <c r="B4" s="40">
        <v>7514652.3996129232</v>
      </c>
      <c r="C4" s="165">
        <v>7514652</v>
      </c>
      <c r="D4" s="33">
        <f>C4-GETPIVOTDATA("Maksymalna wartość wkładu UE (euro)
wg średniego kursu dla okresu 2016-2022 tj. 1 EUR=4,4074",$A$2,"Działanie","2.19 Poprawa efektywności energetycznej -  ZIT - dotacja")</f>
        <v>-0.39961292315274477</v>
      </c>
      <c r="F4" s="35" t="s">
        <v>163</v>
      </c>
      <c r="G4" s="41">
        <v>29983685.181875933</v>
      </c>
      <c r="I4" s="155" t="s">
        <v>140</v>
      </c>
      <c r="J4" s="157">
        <v>267421747.59</v>
      </c>
    </row>
    <row r="5" spans="1:10" s="34" customFormat="1" x14ac:dyDescent="0.3">
      <c r="A5" s="57" t="s">
        <v>632</v>
      </c>
      <c r="B5" s="40">
        <v>2621928.5746698733</v>
      </c>
      <c r="C5" s="165">
        <v>2621929</v>
      </c>
      <c r="D5" s="33">
        <f>C5-GETPIVOTDATA("Maksymalna wartość wkładu UE (euro)
wg średniego kursu dla okresu 2016-2022 tj. 1 EUR=4,4074",$A$2,"Działanie","2.21 Wsparcie rozwoju OZE - ZIT - dotacja")</f>
        <v>0.42533012665808201</v>
      </c>
      <c r="I5" s="35" t="s">
        <v>163</v>
      </c>
      <c r="J5" s="158">
        <f>J3+J4</f>
        <v>717421747.59000003</v>
      </c>
    </row>
    <row r="6" spans="1:10" s="34" customFormat="1" ht="16.5" customHeight="1" x14ac:dyDescent="0.3">
      <c r="A6" s="57" t="s">
        <v>633</v>
      </c>
      <c r="B6" s="40">
        <v>9280760.7659844812</v>
      </c>
      <c r="C6" s="165">
        <v>9280761</v>
      </c>
      <c r="D6" s="81">
        <f>C6-GETPIVOTDATA("Maksymalna wartość wkładu UE (euro)
wg średniego kursu dla okresu 2016-2022 tj. 1 EUR=4,4074",$A$2,"Działanie","2.22  Wsparcie rozwoju OZE - ZIT - instrumenty finansowe")</f>
        <v>0.23401551879942417</v>
      </c>
    </row>
    <row r="7" spans="1:10" s="34" customFormat="1" ht="16.5" customHeight="1" x14ac:dyDescent="0.3">
      <c r="A7" s="57" t="s">
        <v>634</v>
      </c>
      <c r="B7" s="40">
        <v>12793325.974497437</v>
      </c>
      <c r="C7" s="165">
        <v>12793326</v>
      </c>
      <c r="D7" s="81">
        <f>C7-GETPIVOTDATA("Maksymalna wartość wkładu UE (euro)
wg średniego kursu dla okresu 2016-2022 tj. 1 EUR=4,4074",$A$2,"Działanie","2.23 Gospodarowanie wodami - ZIT")</f>
        <v>2.5502562522888184E-2</v>
      </c>
    </row>
    <row r="8" spans="1:10" s="34" customFormat="1" ht="16.5" customHeight="1" x14ac:dyDescent="0.3">
      <c r="A8" s="57" t="s">
        <v>635</v>
      </c>
      <c r="B8" s="40">
        <v>14049728.04389799</v>
      </c>
      <c r="C8" s="165">
        <v>14049728</v>
      </c>
      <c r="D8" s="81">
        <f>C8-GETPIVOTDATA("Maksymalna wartość wkładu UE (euro)
wg średniego kursu dla okresu 2016-2022 tj. 1 EUR=4,4074",$A$2,"Działanie","2.24 Rozwijanie systemu gospodarki wodno-ściekowej - ZIT")</f>
        <v>-4.3897990137338638E-2</v>
      </c>
      <c r="G8" s="152"/>
    </row>
    <row r="9" spans="1:10" s="34" customFormat="1" ht="16.5" customHeight="1" x14ac:dyDescent="0.3">
      <c r="A9" s="57" t="s">
        <v>636</v>
      </c>
      <c r="B9" s="40">
        <v>2314289.6038480741</v>
      </c>
      <c r="C9" s="165">
        <v>2314290</v>
      </c>
      <c r="D9" s="81">
        <f>C9-GETPIVOTDATA("Maksymalna wartość wkładu UE (euro)
wg średniego kursu dla okresu 2016-2022 tj. 1 EUR=4,4074",$A$2,"Działanie","2.25 Rozwijanie systemu gospodarki odpadami - ZIT")</f>
        <v>0.39615192590281367</v>
      </c>
      <c r="G9" s="152"/>
    </row>
    <row r="10" spans="1:10" s="34" customFormat="1" ht="16.5" customHeight="1" x14ac:dyDescent="0.3">
      <c r="A10" s="57" t="s">
        <v>637</v>
      </c>
      <c r="B10" s="40">
        <v>55000000.227089442</v>
      </c>
      <c r="C10" s="165">
        <v>55000000</v>
      </c>
      <c r="D10" s="81">
        <f>C10-GETPIVOTDATA("Maksymalna wartość wkładu UE (euro)
wg średniego kursu dla okresu 2016-2022 tj. 1 EUR=4,4074",$A$2,"Działanie","3.1 Transport miejski - ZIT")</f>
        <v>-0.22708944231271744</v>
      </c>
      <c r="F10" s="58"/>
      <c r="G10" s="152"/>
    </row>
    <row r="11" spans="1:10" s="34" customFormat="1" ht="16.5" customHeight="1" x14ac:dyDescent="0.3">
      <c r="A11" s="57" t="s">
        <v>638</v>
      </c>
      <c r="B11" s="40">
        <v>5406254.2315197159</v>
      </c>
      <c r="C11" s="165">
        <v>5406254</v>
      </c>
      <c r="D11" s="81">
        <f>C11-GETPIVOTDATA("Maksymalna wartość wkładu UE (euro)
wg średniego kursu dla okresu 2016-2022 tj. 1 EUR=4,4074",$A$2,"Działanie","6.29 Wsparcie wychowania przedszkolnego - ZIT")</f>
        <v>-0.23151971586048603</v>
      </c>
    </row>
    <row r="12" spans="1:10" s="34" customFormat="1" ht="16.5" customHeight="1" x14ac:dyDescent="0.3">
      <c r="A12" s="57" t="s">
        <v>639</v>
      </c>
      <c r="B12" s="40">
        <v>3594694.604528747</v>
      </c>
      <c r="C12" s="165">
        <v>3594695</v>
      </c>
      <c r="D12" s="81">
        <f>C12-GETPIVOTDATA("Maksymalna wartość wkładu UE (euro)
wg średniego kursu dla okresu 2016-2022 tj. 1 EUR=4,4074",$A$2,"Działanie","6.30 Wsparcie kształcenia ogólnego - ZIT")</f>
        <v>0.39547125296667218</v>
      </c>
      <c r="F12" s="163"/>
      <c r="G12" s="152"/>
    </row>
    <row r="13" spans="1:10" s="34" customFormat="1" ht="16.5" customHeight="1" x14ac:dyDescent="0.3">
      <c r="A13" s="57" t="s">
        <v>640</v>
      </c>
      <c r="B13" s="40">
        <v>5976946.0452874703</v>
      </c>
      <c r="C13" s="165">
        <v>5976946</v>
      </c>
      <c r="D13" s="81">
        <f>C13-GETPIVOTDATA("Maksymalna wartość wkładu UE (euro)
wg średniego kursu dla okresu 2016-2022 tj. 1 EUR=4,4074",$A$2,"Działanie","6.31 Wsparcie kształcenia zawodowego - ZIT")</f>
        <v>-4.5287470333278179E-2</v>
      </c>
      <c r="E13" s="61"/>
      <c r="F13" s="163"/>
      <c r="G13" s="152"/>
      <c r="H13" s="61"/>
      <c r="I13"/>
      <c r="J13"/>
    </row>
    <row r="14" spans="1:10" s="34" customFormat="1" ht="16.5" customHeight="1" x14ac:dyDescent="0.3">
      <c r="A14" s="57" t="s">
        <v>641</v>
      </c>
      <c r="B14" s="40">
        <v>28537599.948222708</v>
      </c>
      <c r="C14" s="165">
        <v>28537600</v>
      </c>
      <c r="D14" s="81">
        <f>C14-GETPIVOTDATA("Maksymalna wartość wkładu UE (euro)
wg średniego kursu dla okresu 2016-2022 tj. 1 EUR=4,4074",$A$2,"Działanie","6.33 Wsparcie usług społecznych w regionie - ZIT")</f>
        <v>5.1777292042970657E-2</v>
      </c>
      <c r="G14" s="152"/>
      <c r="I14"/>
      <c r="J14"/>
    </row>
    <row r="15" spans="1:10" s="34" customFormat="1" ht="16.5" customHeight="1" x14ac:dyDescent="0.3">
      <c r="A15" s="57" t="s">
        <v>642</v>
      </c>
      <c r="B15" s="41">
        <v>353950.17470617598</v>
      </c>
      <c r="C15" s="166">
        <v>353950</v>
      </c>
      <c r="D15" s="36">
        <f>C15-GETPIVOTDATA("Maksymalna wartość wkładu UE (euro)
wg średniego kursu dla okresu 2016-2022 tj. 1 EUR=4,4074",$A$2,"Działanie","6.34 Wsparcie usług zdrowotnych - ZIT")</f>
        <v>-0.17470617598155513</v>
      </c>
      <c r="G15" s="39"/>
      <c r="I15"/>
      <c r="J15"/>
    </row>
    <row r="16" spans="1:10" s="34" customFormat="1" ht="16.5" customHeight="1" x14ac:dyDescent="0.3">
      <c r="A16" s="37" t="s">
        <v>163</v>
      </c>
      <c r="B16" s="41">
        <v>154958782.9966422</v>
      </c>
      <c r="C16" s="162">
        <f>SUM(C3:C15)</f>
        <v>154958783</v>
      </c>
      <c r="D16" s="32"/>
      <c r="F16" s="159"/>
      <c r="G16" s="159"/>
      <c r="I16"/>
      <c r="J16"/>
    </row>
    <row r="18" spans="1:2" ht="28.8" x14ac:dyDescent="0.3">
      <c r="A18" s="64" t="s">
        <v>162</v>
      </c>
      <c r="B18" s="31" t="s">
        <v>246</v>
      </c>
    </row>
    <row r="19" spans="1:2" x14ac:dyDescent="0.3">
      <c r="A19" s="38" t="s">
        <v>17</v>
      </c>
      <c r="B19" s="160">
        <v>5950942.9595679995</v>
      </c>
    </row>
    <row r="20" spans="1:2" x14ac:dyDescent="0.3">
      <c r="A20" s="38" t="s">
        <v>34</v>
      </c>
      <c r="B20" s="160">
        <v>6212185.3859418249</v>
      </c>
    </row>
    <row r="21" spans="1:2" x14ac:dyDescent="0.3">
      <c r="A21" s="38" t="s">
        <v>21</v>
      </c>
      <c r="B21" s="160">
        <v>5706668.1036438718</v>
      </c>
    </row>
    <row r="22" spans="1:2" x14ac:dyDescent="0.3">
      <c r="A22" s="38" t="s">
        <v>36</v>
      </c>
      <c r="B22" s="160">
        <v>6381652.8792485362</v>
      </c>
    </row>
    <row r="23" spans="1:2" x14ac:dyDescent="0.3">
      <c r="A23" s="38" t="s">
        <v>37</v>
      </c>
      <c r="B23" s="160">
        <v>6414763.1256523114</v>
      </c>
    </row>
    <row r="24" spans="1:2" x14ac:dyDescent="0.3">
      <c r="A24" s="38" t="s">
        <v>23</v>
      </c>
      <c r="B24" s="160">
        <v>6052403.6847120747</v>
      </c>
    </row>
    <row r="25" spans="1:2" x14ac:dyDescent="0.3">
      <c r="A25" s="38" t="s">
        <v>38</v>
      </c>
      <c r="B25" s="160">
        <v>6263980.3512274818</v>
      </c>
    </row>
    <row r="26" spans="1:2" x14ac:dyDescent="0.3">
      <c r="A26" s="38" t="s">
        <v>40</v>
      </c>
      <c r="B26" s="160">
        <v>7384375.3686980996</v>
      </c>
    </row>
    <row r="27" spans="1:2" ht="15" customHeight="1" x14ac:dyDescent="0.3">
      <c r="A27" s="38" t="s">
        <v>25</v>
      </c>
      <c r="B27" s="160">
        <v>8187473.7942719068</v>
      </c>
    </row>
    <row r="28" spans="1:2" x14ac:dyDescent="0.3">
      <c r="A28" s="38" t="s">
        <v>27</v>
      </c>
      <c r="B28" s="160">
        <v>5922366.4745655041</v>
      </c>
    </row>
    <row r="29" spans="1:2" x14ac:dyDescent="0.3">
      <c r="A29" s="38" t="s">
        <v>29</v>
      </c>
      <c r="B29" s="160">
        <v>9766124.4724781029</v>
      </c>
    </row>
    <row r="30" spans="1:2" x14ac:dyDescent="0.3">
      <c r="A30" s="38" t="s">
        <v>30</v>
      </c>
      <c r="B30" s="160">
        <v>6249073.8327984754</v>
      </c>
    </row>
    <row r="31" spans="1:2" x14ac:dyDescent="0.3">
      <c r="A31" s="38" t="s">
        <v>41</v>
      </c>
      <c r="B31" s="160">
        <v>7166066.4791033259</v>
      </c>
    </row>
    <row r="32" spans="1:2" x14ac:dyDescent="0.3">
      <c r="A32" s="38" t="s">
        <v>32</v>
      </c>
      <c r="B32" s="160">
        <v>7002987.7025003396</v>
      </c>
    </row>
    <row r="33" spans="1:2" x14ac:dyDescent="0.3">
      <c r="A33" s="38" t="s">
        <v>139</v>
      </c>
      <c r="B33" s="160">
        <v>56692341.116724312</v>
      </c>
    </row>
    <row r="34" spans="1:2" x14ac:dyDescent="0.3">
      <c r="A34" s="38" t="s">
        <v>568</v>
      </c>
      <c r="B34" s="160">
        <v>90756.45505286564</v>
      </c>
    </row>
    <row r="35" spans="1:2" x14ac:dyDescent="0.3">
      <c r="A35" s="38" t="s">
        <v>569</v>
      </c>
      <c r="B35" s="160">
        <v>3514620.8104551435</v>
      </c>
    </row>
    <row r="36" spans="1:2" x14ac:dyDescent="0.3">
      <c r="A36" s="63" t="s">
        <v>163</v>
      </c>
      <c r="B36" s="161">
        <v>154958782.99664217</v>
      </c>
    </row>
  </sheetData>
  <mergeCells count="3">
    <mergeCell ref="A1:D1"/>
    <mergeCell ref="F1:G1"/>
    <mergeCell ref="I1:J1"/>
  </mergeCells>
  <pageMargins left="0.25" right="0.25" top="0.75" bottom="0.75" header="0.3" footer="0.3"/>
  <pageSetup paperSize="9" scale="51"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1C5FA-F996-4994-A97C-11C94CF8D9FE}">
  <dimension ref="A1:R44"/>
  <sheetViews>
    <sheetView zoomScale="85" zoomScaleNormal="85" zoomScaleSheetLayoutView="40" workbookViewId="0">
      <selection sqref="A1:P1"/>
    </sheetView>
  </sheetViews>
  <sheetFormatPr defaultColWidth="9.109375" defaultRowHeight="13.8" x14ac:dyDescent="0.3"/>
  <cols>
    <col min="1" max="1" width="15.5546875" style="1" customWidth="1"/>
    <col min="2" max="2" width="25.5546875" style="1" customWidth="1"/>
    <col min="3" max="3" width="21.5546875" style="1" customWidth="1"/>
    <col min="4" max="4" width="4.109375" style="2" bestFit="1" customWidth="1"/>
    <col min="5" max="5" width="37.5546875" style="1" customWidth="1"/>
    <col min="6" max="6" width="20.44140625" style="133" customWidth="1"/>
    <col min="7" max="7" width="87.44140625" style="1" customWidth="1"/>
    <col min="8" max="8" width="45.88671875" style="1" customWidth="1"/>
    <col min="9" max="9" width="11.6640625" style="1" customWidth="1"/>
    <col min="10" max="10" width="20.6640625" style="1" customWidth="1"/>
    <col min="11" max="11" width="20.6640625" style="1" hidden="1" customWidth="1"/>
    <col min="12" max="12" width="17.33203125" style="1" hidden="1" customWidth="1"/>
    <col min="13" max="13" width="18.109375" style="1" customWidth="1"/>
    <col min="14" max="15" width="21" style="1" customWidth="1"/>
    <col min="16" max="16" width="142.109375" style="1" customWidth="1"/>
    <col min="17" max="17" width="9.109375" style="1"/>
    <col min="18" max="18" width="14.109375" style="1" bestFit="1" customWidth="1"/>
    <col min="19" max="16384" width="9.109375" style="1"/>
  </cols>
  <sheetData>
    <row r="1" spans="1:16" s="3" customFormat="1" ht="42" customHeight="1" thickBot="1" x14ac:dyDescent="0.35">
      <c r="A1" s="522" t="s">
        <v>548</v>
      </c>
      <c r="B1" s="523"/>
      <c r="C1" s="523"/>
      <c r="D1" s="523"/>
      <c r="E1" s="523"/>
      <c r="F1" s="523"/>
      <c r="G1" s="523"/>
      <c r="H1" s="523"/>
      <c r="I1" s="523"/>
      <c r="J1" s="523"/>
      <c r="K1" s="523"/>
      <c r="L1" s="523"/>
      <c r="M1" s="523"/>
      <c r="N1" s="523"/>
      <c r="O1" s="523"/>
      <c r="P1" s="524"/>
    </row>
    <row r="2" spans="1:16" ht="15" customHeight="1" x14ac:dyDescent="0.3">
      <c r="A2" s="527" t="s">
        <v>0</v>
      </c>
      <c r="B2" s="528"/>
      <c r="C2" s="528"/>
      <c r="D2" s="525" t="s">
        <v>1</v>
      </c>
      <c r="E2" s="525"/>
      <c r="F2" s="525"/>
      <c r="G2" s="525"/>
      <c r="H2" s="525"/>
      <c r="I2" s="525"/>
      <c r="J2" s="525"/>
      <c r="K2" s="525"/>
      <c r="L2" s="525"/>
      <c r="M2" s="525"/>
      <c r="N2" s="525"/>
      <c r="O2" s="525"/>
      <c r="P2" s="526"/>
    </row>
    <row r="3" spans="1:16" ht="96.6" x14ac:dyDescent="0.3">
      <c r="A3" s="202" t="s">
        <v>2</v>
      </c>
      <c r="B3" s="53" t="s">
        <v>3</v>
      </c>
      <c r="C3" s="53" t="s">
        <v>4</v>
      </c>
      <c r="D3" s="54" t="s">
        <v>5</v>
      </c>
      <c r="E3" s="54" t="s">
        <v>6</v>
      </c>
      <c r="F3" s="54" t="s">
        <v>494</v>
      </c>
      <c r="G3" s="54" t="s">
        <v>8</v>
      </c>
      <c r="H3" s="54" t="s">
        <v>9</v>
      </c>
      <c r="I3" s="54" t="s">
        <v>195</v>
      </c>
      <c r="J3" s="54" t="s">
        <v>11</v>
      </c>
      <c r="K3" s="54" t="s">
        <v>325</v>
      </c>
      <c r="L3" s="55" t="s">
        <v>12</v>
      </c>
      <c r="M3" s="55" t="s">
        <v>13</v>
      </c>
      <c r="N3" s="54" t="s">
        <v>185</v>
      </c>
      <c r="O3" s="54" t="s">
        <v>184</v>
      </c>
      <c r="P3" s="56" t="s">
        <v>14</v>
      </c>
    </row>
    <row r="4" spans="1:16" ht="152.25" customHeight="1" x14ac:dyDescent="0.3">
      <c r="A4" s="476" t="s">
        <v>199</v>
      </c>
      <c r="B4" s="517" t="s">
        <v>422</v>
      </c>
      <c r="C4" s="519" t="s">
        <v>628</v>
      </c>
      <c r="D4" s="24">
        <v>1</v>
      </c>
      <c r="E4" s="186" t="s">
        <v>463</v>
      </c>
      <c r="F4" s="187" t="s">
        <v>17</v>
      </c>
      <c r="G4" s="188" t="s">
        <v>464</v>
      </c>
      <c r="H4" s="186" t="s">
        <v>237</v>
      </c>
      <c r="I4" s="189" t="s">
        <v>425</v>
      </c>
      <c r="J4" s="190" t="s">
        <v>115</v>
      </c>
      <c r="K4" s="191">
        <v>2800000</v>
      </c>
      <c r="L4" s="191">
        <f>K4*85%</f>
        <v>2380000</v>
      </c>
      <c r="M4" s="192">
        <f>L4/4.4074</f>
        <v>540000.90756455052</v>
      </c>
      <c r="N4" s="185" t="s">
        <v>28</v>
      </c>
      <c r="O4" s="185" t="s">
        <v>202</v>
      </c>
      <c r="P4" s="193" t="s">
        <v>466</v>
      </c>
    </row>
    <row r="5" spans="1:16" ht="152.25" customHeight="1" x14ac:dyDescent="0.3">
      <c r="A5" s="476"/>
      <c r="B5" s="517"/>
      <c r="C5" s="519"/>
      <c r="D5" s="24">
        <v>2</v>
      </c>
      <c r="E5" s="186" t="s">
        <v>330</v>
      </c>
      <c r="F5" s="187" t="s">
        <v>21</v>
      </c>
      <c r="G5" s="188" t="s">
        <v>492</v>
      </c>
      <c r="H5" s="186" t="s">
        <v>234</v>
      </c>
      <c r="I5" s="189" t="s">
        <v>425</v>
      </c>
      <c r="J5" s="190" t="s">
        <v>115</v>
      </c>
      <c r="K5" s="191">
        <v>6375000</v>
      </c>
      <c r="L5" s="191">
        <f t="shared" ref="L5:L19" si="0">K5*85%</f>
        <v>5418750</v>
      </c>
      <c r="M5" s="192">
        <f>L5/4.4074</f>
        <v>1229466.3520442892</v>
      </c>
      <c r="N5" s="185" t="s">
        <v>584</v>
      </c>
      <c r="O5" s="185" t="s">
        <v>202</v>
      </c>
      <c r="P5" s="193" t="s">
        <v>364</v>
      </c>
    </row>
    <row r="6" spans="1:16" ht="158.25" customHeight="1" x14ac:dyDescent="0.3">
      <c r="A6" s="476"/>
      <c r="B6" s="517"/>
      <c r="C6" s="519"/>
      <c r="D6" s="24">
        <v>3</v>
      </c>
      <c r="E6" s="186" t="s">
        <v>455</v>
      </c>
      <c r="F6" s="187" t="s">
        <v>36</v>
      </c>
      <c r="G6" s="188" t="s">
        <v>456</v>
      </c>
      <c r="H6" s="186" t="s">
        <v>237</v>
      </c>
      <c r="I6" s="189" t="s">
        <v>425</v>
      </c>
      <c r="J6" s="190" t="s">
        <v>115</v>
      </c>
      <c r="K6" s="191">
        <v>7060000</v>
      </c>
      <c r="L6" s="191">
        <f t="shared" si="0"/>
        <v>6001000</v>
      </c>
      <c r="M6" s="192">
        <f>L6/4.4074</f>
        <v>1361573.7169306166</v>
      </c>
      <c r="N6" s="185" t="s">
        <v>219</v>
      </c>
      <c r="O6" s="185" t="s">
        <v>202</v>
      </c>
      <c r="P6" s="193" t="s">
        <v>467</v>
      </c>
    </row>
    <row r="7" spans="1:16" ht="152.25" customHeight="1" x14ac:dyDescent="0.3">
      <c r="A7" s="476"/>
      <c r="B7" s="517"/>
      <c r="C7" s="519"/>
      <c r="D7" s="24">
        <v>4</v>
      </c>
      <c r="E7" s="186" t="s">
        <v>236</v>
      </c>
      <c r="F7" s="187" t="s">
        <v>139</v>
      </c>
      <c r="G7" s="188" t="s">
        <v>423</v>
      </c>
      <c r="H7" s="186" t="s">
        <v>235</v>
      </c>
      <c r="I7" s="189" t="s">
        <v>425</v>
      </c>
      <c r="J7" s="190" t="s">
        <v>115</v>
      </c>
      <c r="K7" s="191">
        <v>30487210.899999999</v>
      </c>
      <c r="L7" s="191">
        <f t="shared" si="0"/>
        <v>25914129.264999997</v>
      </c>
      <c r="M7" s="192">
        <f t="shared" ref="M7:M19" si="1">L7/4.4074</f>
        <v>5879686.2696828051</v>
      </c>
      <c r="N7" s="185" t="s">
        <v>28</v>
      </c>
      <c r="O7" s="185" t="s">
        <v>202</v>
      </c>
      <c r="P7" s="193" t="s">
        <v>365</v>
      </c>
    </row>
    <row r="8" spans="1:16" ht="152.25" customHeight="1" x14ac:dyDescent="0.3">
      <c r="A8" s="476"/>
      <c r="B8" s="517"/>
      <c r="C8" s="519"/>
      <c r="D8" s="24">
        <v>5</v>
      </c>
      <c r="E8" s="186" t="s">
        <v>486</v>
      </c>
      <c r="F8" s="187" t="s">
        <v>139</v>
      </c>
      <c r="G8" s="188" t="s">
        <v>487</v>
      </c>
      <c r="H8" s="186" t="s">
        <v>235</v>
      </c>
      <c r="I8" s="189" t="s">
        <v>425</v>
      </c>
      <c r="J8" s="190" t="s">
        <v>115</v>
      </c>
      <c r="K8" s="191">
        <v>12000000</v>
      </c>
      <c r="L8" s="191">
        <f t="shared" si="0"/>
        <v>10200000</v>
      </c>
      <c r="M8" s="192">
        <f t="shared" si="1"/>
        <v>2314289.6038480736</v>
      </c>
      <c r="N8" s="185" t="s">
        <v>28</v>
      </c>
      <c r="O8" s="185" t="s">
        <v>202</v>
      </c>
      <c r="P8" s="193" t="s">
        <v>365</v>
      </c>
    </row>
    <row r="9" spans="1:16" ht="285" customHeight="1" x14ac:dyDescent="0.3">
      <c r="A9" s="476"/>
      <c r="B9" s="517"/>
      <c r="C9" s="519"/>
      <c r="D9" s="24">
        <v>6</v>
      </c>
      <c r="E9" s="187" t="s">
        <v>430</v>
      </c>
      <c r="F9" s="187" t="s">
        <v>598</v>
      </c>
      <c r="G9" s="188" t="s">
        <v>599</v>
      </c>
      <c r="H9" s="186" t="s">
        <v>237</v>
      </c>
      <c r="I9" s="189" t="s">
        <v>425</v>
      </c>
      <c r="J9" s="190" t="s">
        <v>115</v>
      </c>
      <c r="K9" s="191">
        <v>29480000</v>
      </c>
      <c r="L9" s="191">
        <f t="shared" si="0"/>
        <v>25058000</v>
      </c>
      <c r="M9" s="192">
        <f t="shared" si="1"/>
        <v>5685438.1267867675</v>
      </c>
      <c r="N9" s="185" t="s">
        <v>28</v>
      </c>
      <c r="O9" s="185" t="s">
        <v>202</v>
      </c>
      <c r="P9" s="193" t="s">
        <v>365</v>
      </c>
    </row>
    <row r="10" spans="1:16" ht="152.25" customHeight="1" x14ac:dyDescent="0.3">
      <c r="A10" s="476"/>
      <c r="B10" s="517"/>
      <c r="C10" s="520"/>
      <c r="D10" s="185">
        <v>7</v>
      </c>
      <c r="E10" s="186" t="s">
        <v>653</v>
      </c>
      <c r="F10" s="187" t="s">
        <v>23</v>
      </c>
      <c r="G10" s="188" t="s">
        <v>654</v>
      </c>
      <c r="H10" s="186" t="s">
        <v>237</v>
      </c>
      <c r="I10" s="189" t="s">
        <v>425</v>
      </c>
      <c r="J10" s="190" t="s">
        <v>115</v>
      </c>
      <c r="K10" s="191"/>
      <c r="L10" s="191">
        <v>7225000</v>
      </c>
      <c r="M10" s="192">
        <v>500000</v>
      </c>
      <c r="N10" s="185" t="s">
        <v>219</v>
      </c>
      <c r="O10" s="185" t="s">
        <v>202</v>
      </c>
      <c r="P10" s="193" t="s">
        <v>366</v>
      </c>
    </row>
    <row r="11" spans="1:16" ht="152.25" customHeight="1" x14ac:dyDescent="0.3">
      <c r="A11" s="476"/>
      <c r="B11" s="517"/>
      <c r="C11" s="520"/>
      <c r="D11" s="185">
        <v>8</v>
      </c>
      <c r="E11" s="186" t="s">
        <v>153</v>
      </c>
      <c r="F11" s="187" t="s">
        <v>38</v>
      </c>
      <c r="G11" s="188" t="s">
        <v>424</v>
      </c>
      <c r="H11" s="186" t="s">
        <v>237</v>
      </c>
      <c r="I11" s="189" t="s">
        <v>425</v>
      </c>
      <c r="J11" s="190" t="s">
        <v>115</v>
      </c>
      <c r="K11" s="191">
        <v>2000000</v>
      </c>
      <c r="L11" s="191">
        <f t="shared" si="0"/>
        <v>1700000</v>
      </c>
      <c r="M11" s="192">
        <f t="shared" si="1"/>
        <v>385714.93397467898</v>
      </c>
      <c r="N11" s="185" t="s">
        <v>219</v>
      </c>
      <c r="O11" s="185" t="s">
        <v>202</v>
      </c>
      <c r="P11" s="193" t="s">
        <v>367</v>
      </c>
    </row>
    <row r="12" spans="1:16" ht="276" x14ac:dyDescent="0.3">
      <c r="A12" s="476"/>
      <c r="B12" s="517"/>
      <c r="C12" s="520"/>
      <c r="D12" s="185">
        <v>9</v>
      </c>
      <c r="E12" s="186" t="s">
        <v>604</v>
      </c>
      <c r="F12" s="187" t="s">
        <v>40</v>
      </c>
      <c r="G12" s="188" t="s">
        <v>629</v>
      </c>
      <c r="H12" s="194" t="s">
        <v>240</v>
      </c>
      <c r="I12" s="189" t="s">
        <v>425</v>
      </c>
      <c r="J12" s="190" t="s">
        <v>115</v>
      </c>
      <c r="K12" s="191"/>
      <c r="L12" s="191"/>
      <c r="M12" s="192">
        <v>1957503.29</v>
      </c>
      <c r="N12" s="185" t="s">
        <v>219</v>
      </c>
      <c r="O12" s="185" t="s">
        <v>202</v>
      </c>
      <c r="P12" s="193" t="s">
        <v>605</v>
      </c>
    </row>
    <row r="13" spans="1:16" ht="166.5" customHeight="1" x14ac:dyDescent="0.3">
      <c r="A13" s="476"/>
      <c r="B13" s="517"/>
      <c r="C13" s="520"/>
      <c r="D13" s="185">
        <v>10</v>
      </c>
      <c r="E13" s="186" t="s">
        <v>609</v>
      </c>
      <c r="F13" s="187" t="s">
        <v>238</v>
      </c>
      <c r="G13" s="188" t="s">
        <v>644</v>
      </c>
      <c r="H13" s="186" t="s">
        <v>237</v>
      </c>
      <c r="I13" s="189" t="s">
        <v>425</v>
      </c>
      <c r="J13" s="190" t="s">
        <v>115</v>
      </c>
      <c r="K13" s="191">
        <v>16794740</v>
      </c>
      <c r="L13" s="191">
        <f>K13*62%</f>
        <v>10412738.800000001</v>
      </c>
      <c r="M13" s="192">
        <f>L13/4.4074</f>
        <v>2362558.1521985754</v>
      </c>
      <c r="N13" s="185" t="s">
        <v>219</v>
      </c>
      <c r="O13" s="185" t="s">
        <v>202</v>
      </c>
      <c r="P13" s="193" t="s">
        <v>368</v>
      </c>
    </row>
    <row r="14" spans="1:16" ht="152.25" customHeight="1" x14ac:dyDescent="0.3">
      <c r="A14" s="476"/>
      <c r="B14" s="517"/>
      <c r="C14" s="520"/>
      <c r="D14" s="24">
        <v>11</v>
      </c>
      <c r="E14" s="186" t="s">
        <v>116</v>
      </c>
      <c r="F14" s="187" t="s">
        <v>27</v>
      </c>
      <c r="G14" s="188" t="s">
        <v>244</v>
      </c>
      <c r="H14" s="186" t="s">
        <v>237</v>
      </c>
      <c r="I14" s="189" t="s">
        <v>425</v>
      </c>
      <c r="J14" s="190" t="s">
        <v>115</v>
      </c>
      <c r="K14" s="191">
        <v>3000000</v>
      </c>
      <c r="L14" s="191">
        <f>K14*62%</f>
        <v>1860000</v>
      </c>
      <c r="M14" s="192">
        <f t="shared" si="1"/>
        <v>422017.51599582523</v>
      </c>
      <c r="N14" s="185" t="s">
        <v>154</v>
      </c>
      <c r="O14" s="185" t="s">
        <v>202</v>
      </c>
      <c r="P14" s="193" t="s">
        <v>369</v>
      </c>
    </row>
    <row r="15" spans="1:16" ht="152.25" customHeight="1" x14ac:dyDescent="0.3">
      <c r="A15" s="476"/>
      <c r="B15" s="517"/>
      <c r="C15" s="520"/>
      <c r="D15" s="24">
        <v>12</v>
      </c>
      <c r="E15" s="195" t="s">
        <v>426</v>
      </c>
      <c r="F15" s="187" t="s">
        <v>27</v>
      </c>
      <c r="G15" s="186" t="s">
        <v>429</v>
      </c>
      <c r="H15" s="186" t="s">
        <v>237</v>
      </c>
      <c r="I15" s="189" t="s">
        <v>425</v>
      </c>
      <c r="J15" s="190" t="s">
        <v>115</v>
      </c>
      <c r="K15" s="191">
        <v>3000000</v>
      </c>
      <c r="L15" s="191">
        <f t="shared" ref="L15:L17" si="2">K15*62%</f>
        <v>1860000</v>
      </c>
      <c r="M15" s="192">
        <f t="shared" si="1"/>
        <v>422017.51599582523</v>
      </c>
      <c r="N15" s="185" t="s">
        <v>154</v>
      </c>
      <c r="O15" s="185" t="s">
        <v>202</v>
      </c>
      <c r="P15" s="193" t="s">
        <v>369</v>
      </c>
    </row>
    <row r="16" spans="1:16" ht="152.25" customHeight="1" x14ac:dyDescent="0.3">
      <c r="A16" s="476"/>
      <c r="B16" s="517"/>
      <c r="C16" s="520"/>
      <c r="D16" s="24">
        <v>13</v>
      </c>
      <c r="E16" s="195" t="s">
        <v>427</v>
      </c>
      <c r="F16" s="187" t="s">
        <v>27</v>
      </c>
      <c r="G16" s="186" t="s">
        <v>428</v>
      </c>
      <c r="H16" s="186" t="s">
        <v>239</v>
      </c>
      <c r="I16" s="189" t="s">
        <v>425</v>
      </c>
      <c r="J16" s="190" t="s">
        <v>115</v>
      </c>
      <c r="K16" s="191">
        <v>2000000</v>
      </c>
      <c r="L16" s="191">
        <f t="shared" si="2"/>
        <v>1240000</v>
      </c>
      <c r="M16" s="192">
        <f t="shared" si="1"/>
        <v>281345.01066388347</v>
      </c>
      <c r="N16" s="185" t="s">
        <v>154</v>
      </c>
      <c r="O16" s="185" t="s">
        <v>202</v>
      </c>
      <c r="P16" s="193" t="s">
        <v>369</v>
      </c>
    </row>
    <row r="17" spans="1:18" ht="152.25" customHeight="1" x14ac:dyDescent="0.3">
      <c r="A17" s="476"/>
      <c r="B17" s="517"/>
      <c r="C17" s="520"/>
      <c r="D17" s="24">
        <v>14</v>
      </c>
      <c r="E17" s="195" t="s">
        <v>512</v>
      </c>
      <c r="F17" s="187" t="s">
        <v>27</v>
      </c>
      <c r="G17" s="186" t="s">
        <v>513</v>
      </c>
      <c r="H17" s="186" t="s">
        <v>237</v>
      </c>
      <c r="I17" s="189" t="s">
        <v>425</v>
      </c>
      <c r="J17" s="190" t="s">
        <v>115</v>
      </c>
      <c r="K17" s="191">
        <v>4785500</v>
      </c>
      <c r="L17" s="191">
        <f t="shared" si="2"/>
        <v>2967010</v>
      </c>
      <c r="M17" s="192">
        <f>L17/4.4074</f>
        <v>673188.27426600712</v>
      </c>
      <c r="N17" s="185" t="s">
        <v>154</v>
      </c>
      <c r="O17" s="185" t="s">
        <v>202</v>
      </c>
      <c r="P17" s="193" t="s">
        <v>369</v>
      </c>
    </row>
    <row r="18" spans="1:18" ht="152.25" customHeight="1" x14ac:dyDescent="0.3">
      <c r="A18" s="476"/>
      <c r="B18" s="517"/>
      <c r="C18" s="520"/>
      <c r="D18" s="24">
        <v>15</v>
      </c>
      <c r="E18" s="196" t="s">
        <v>453</v>
      </c>
      <c r="F18" s="187" t="s">
        <v>29</v>
      </c>
      <c r="G18" s="197" t="s">
        <v>454</v>
      </c>
      <c r="H18" s="186" t="s">
        <v>237</v>
      </c>
      <c r="I18" s="189" t="s">
        <v>425</v>
      </c>
      <c r="J18" s="190" t="s">
        <v>115</v>
      </c>
      <c r="K18" s="191"/>
      <c r="L18" s="191">
        <v>6634212.4056000002</v>
      </c>
      <c r="M18" s="198">
        <f>L18/4.4074</f>
        <v>1505244</v>
      </c>
      <c r="N18" s="199" t="s">
        <v>28</v>
      </c>
      <c r="O18" s="185" t="s">
        <v>202</v>
      </c>
      <c r="P18" s="193" t="s">
        <v>468</v>
      </c>
      <c r="R18" s="142"/>
    </row>
    <row r="19" spans="1:18" ht="152.25" customHeight="1" x14ac:dyDescent="0.3">
      <c r="A19" s="476"/>
      <c r="B19" s="517"/>
      <c r="C19" s="520"/>
      <c r="D19" s="24">
        <v>16</v>
      </c>
      <c r="E19" s="186" t="s">
        <v>331</v>
      </c>
      <c r="F19" s="187" t="s">
        <v>41</v>
      </c>
      <c r="G19" s="188" t="s">
        <v>242</v>
      </c>
      <c r="H19" s="194" t="s">
        <v>240</v>
      </c>
      <c r="I19" s="189" t="s">
        <v>425</v>
      </c>
      <c r="J19" s="200" t="s">
        <v>115</v>
      </c>
      <c r="K19" s="201">
        <v>4500000</v>
      </c>
      <c r="L19" s="191">
        <f t="shared" si="0"/>
        <v>3825000</v>
      </c>
      <c r="M19" s="198">
        <f t="shared" si="1"/>
        <v>867858.60144302761</v>
      </c>
      <c r="N19" s="199" t="s">
        <v>28</v>
      </c>
      <c r="O19" s="185" t="s">
        <v>202</v>
      </c>
      <c r="P19" s="193" t="s">
        <v>370</v>
      </c>
    </row>
    <row r="20" spans="1:18" ht="152.25" customHeight="1" thickBot="1" x14ac:dyDescent="0.35">
      <c r="A20" s="477"/>
      <c r="B20" s="518"/>
      <c r="C20" s="521"/>
      <c r="D20" s="204">
        <v>17</v>
      </c>
      <c r="E20" s="204" t="s">
        <v>241</v>
      </c>
      <c r="F20" s="204" t="s">
        <v>32</v>
      </c>
      <c r="G20" s="205" t="s">
        <v>243</v>
      </c>
      <c r="H20" s="206" t="s">
        <v>237</v>
      </c>
      <c r="I20" s="207" t="s">
        <v>425</v>
      </c>
      <c r="J20" s="208" t="s">
        <v>115</v>
      </c>
      <c r="K20" s="209">
        <v>17434400</v>
      </c>
      <c r="L20" s="210">
        <f>K20*47%</f>
        <v>8194168</v>
      </c>
      <c r="M20" s="211">
        <v>2998472.5693923859</v>
      </c>
      <c r="N20" s="212" t="s">
        <v>19</v>
      </c>
      <c r="O20" s="203" t="s">
        <v>202</v>
      </c>
      <c r="P20" s="213" t="s">
        <v>617</v>
      </c>
    </row>
    <row r="21" spans="1:18" x14ac:dyDescent="0.3">
      <c r="L21" s="131"/>
      <c r="M21" s="132"/>
    </row>
    <row r="22" spans="1:18" x14ac:dyDescent="0.3">
      <c r="M22" s="132"/>
    </row>
    <row r="23" spans="1:18" x14ac:dyDescent="0.3">
      <c r="M23" s="132"/>
    </row>
    <row r="24" spans="1:18" x14ac:dyDescent="0.3">
      <c r="H24" s="132"/>
      <c r="K24" s="131"/>
      <c r="L24" s="131"/>
      <c r="M24" s="132"/>
    </row>
    <row r="25" spans="1:18" x14ac:dyDescent="0.3">
      <c r="L25" s="131"/>
      <c r="M25" s="132"/>
    </row>
    <row r="26" spans="1:18" ht="14.4" x14ac:dyDescent="0.3">
      <c r="H26" s="132"/>
      <c r="L26" s="143"/>
      <c r="M26" s="132"/>
    </row>
    <row r="27" spans="1:18" x14ac:dyDescent="0.3">
      <c r="M27" s="132"/>
    </row>
    <row r="28" spans="1:18" x14ac:dyDescent="0.3">
      <c r="H28" s="132"/>
      <c r="M28" s="132"/>
    </row>
    <row r="29" spans="1:18" x14ac:dyDescent="0.3">
      <c r="M29" s="132"/>
    </row>
    <row r="30" spans="1:18" x14ac:dyDescent="0.3">
      <c r="M30" s="132"/>
    </row>
    <row r="31" spans="1:18" x14ac:dyDescent="0.3">
      <c r="M31" s="132"/>
    </row>
    <row r="32" spans="1:18" x14ac:dyDescent="0.3">
      <c r="M32" s="132"/>
    </row>
    <row r="33" spans="13:13" x14ac:dyDescent="0.3">
      <c r="M33" s="132"/>
    </row>
    <row r="34" spans="13:13" x14ac:dyDescent="0.3">
      <c r="M34" s="132"/>
    </row>
    <row r="35" spans="13:13" x14ac:dyDescent="0.3">
      <c r="M35" s="132"/>
    </row>
    <row r="36" spans="13:13" x14ac:dyDescent="0.3">
      <c r="M36" s="132"/>
    </row>
    <row r="37" spans="13:13" x14ac:dyDescent="0.3">
      <c r="M37" s="132"/>
    </row>
    <row r="38" spans="13:13" x14ac:dyDescent="0.3">
      <c r="M38" s="132"/>
    </row>
    <row r="39" spans="13:13" x14ac:dyDescent="0.3">
      <c r="M39" s="132"/>
    </row>
    <row r="40" spans="13:13" x14ac:dyDescent="0.3">
      <c r="M40" s="132"/>
    </row>
    <row r="41" spans="13:13" x14ac:dyDescent="0.3">
      <c r="M41" s="132"/>
    </row>
    <row r="42" spans="13:13" x14ac:dyDescent="0.3">
      <c r="M42" s="132"/>
    </row>
    <row r="43" spans="13:13" x14ac:dyDescent="0.3">
      <c r="M43" s="132"/>
    </row>
    <row r="44" spans="13:13" x14ac:dyDescent="0.3">
      <c r="M44" s="132"/>
    </row>
  </sheetData>
  <autoFilter ref="A3:P21" xr:uid="{4828DB76-8CD3-4319-A9F7-73C162C2D3C0}"/>
  <mergeCells count="6">
    <mergeCell ref="A4:A20"/>
    <mergeCell ref="B4:B20"/>
    <mergeCell ref="C4:C20"/>
    <mergeCell ref="A1:P1"/>
    <mergeCell ref="D2:P2"/>
    <mergeCell ref="A2:C2"/>
  </mergeCells>
  <phoneticPr fontId="9" type="noConversion"/>
  <pageMargins left="0.25" right="0.25" top="0.75" bottom="0.75" header="0.3" footer="0.3"/>
  <pageSetup paperSize="8" scale="41" orientation="landscape" r:id="rId1"/>
  <rowBreaks count="1" manualBreakCount="1">
    <brk id="1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26EF9-B360-4301-A5F1-E45895E9A70E}">
  <dimension ref="A1:I18"/>
  <sheetViews>
    <sheetView zoomScale="85" zoomScaleNormal="85" workbookViewId="0">
      <selection sqref="A1:I1"/>
    </sheetView>
  </sheetViews>
  <sheetFormatPr defaultColWidth="9.109375" defaultRowHeight="13.8" x14ac:dyDescent="0.3"/>
  <cols>
    <col min="1" max="1" width="4.109375" style="2" bestFit="1" customWidth="1"/>
    <col min="2" max="2" width="35.6640625" style="1" customWidth="1"/>
    <col min="3" max="3" width="20.44140625" style="1" customWidth="1"/>
    <col min="4" max="4" width="17.88671875" style="1" customWidth="1"/>
    <col min="5" max="5" width="96.33203125" style="1" customWidth="1"/>
    <col min="6" max="6" width="87.88671875" style="1" customWidth="1"/>
    <col min="7" max="7" width="14.33203125" style="1" customWidth="1"/>
    <col min="8" max="8" width="16.88671875" style="1" customWidth="1"/>
    <col min="9" max="9" width="21" style="1" customWidth="1"/>
    <col min="10" max="16384" width="9.109375" style="1"/>
  </cols>
  <sheetData>
    <row r="1" spans="1:9" s="3" customFormat="1" ht="42" customHeight="1" thickBot="1" x14ac:dyDescent="0.35">
      <c r="A1" s="522" t="s">
        <v>117</v>
      </c>
      <c r="B1" s="523"/>
      <c r="C1" s="523"/>
      <c r="D1" s="523"/>
      <c r="E1" s="523"/>
      <c r="F1" s="523"/>
      <c r="G1" s="523"/>
      <c r="H1" s="523"/>
      <c r="I1" s="524"/>
    </row>
    <row r="2" spans="1:9" ht="45" customHeight="1" x14ac:dyDescent="0.3">
      <c r="A2" s="214" t="s">
        <v>5</v>
      </c>
      <c r="B2" s="215" t="s">
        <v>6</v>
      </c>
      <c r="C2" s="215" t="s">
        <v>7</v>
      </c>
      <c r="D2" s="215" t="s">
        <v>493</v>
      </c>
      <c r="E2" s="215" t="s">
        <v>8</v>
      </c>
      <c r="F2" s="215" t="s">
        <v>9</v>
      </c>
      <c r="G2" s="215" t="s">
        <v>10</v>
      </c>
      <c r="H2" s="215" t="s">
        <v>118</v>
      </c>
      <c r="I2" s="216" t="s">
        <v>119</v>
      </c>
    </row>
    <row r="3" spans="1:9" ht="165.6" x14ac:dyDescent="0.3">
      <c r="A3" s="175">
        <v>1</v>
      </c>
      <c r="B3" s="141" t="s">
        <v>120</v>
      </c>
      <c r="C3" s="141" t="s">
        <v>139</v>
      </c>
      <c r="D3" s="141" t="s">
        <v>137</v>
      </c>
      <c r="E3" s="141" t="s">
        <v>595</v>
      </c>
      <c r="F3" s="171" t="s">
        <v>142</v>
      </c>
      <c r="G3" s="172" t="s">
        <v>122</v>
      </c>
      <c r="H3" s="173">
        <v>172762500</v>
      </c>
      <c r="I3" s="176" t="s">
        <v>594</v>
      </c>
    </row>
    <row r="4" spans="1:9" ht="261.75" customHeight="1" x14ac:dyDescent="0.3">
      <c r="A4" s="175">
        <v>2</v>
      </c>
      <c r="B4" s="141" t="s">
        <v>549</v>
      </c>
      <c r="C4" s="141" t="s">
        <v>139</v>
      </c>
      <c r="D4" s="141" t="s">
        <v>137</v>
      </c>
      <c r="E4" s="141" t="s">
        <v>559</v>
      </c>
      <c r="F4" s="171" t="s">
        <v>142</v>
      </c>
      <c r="G4" s="172" t="s">
        <v>122</v>
      </c>
      <c r="H4" s="173">
        <v>22804878</v>
      </c>
      <c r="I4" s="176" t="s">
        <v>596</v>
      </c>
    </row>
    <row r="5" spans="1:9" ht="288" customHeight="1" x14ac:dyDescent="0.3">
      <c r="A5" s="175">
        <v>3</v>
      </c>
      <c r="B5" s="141" t="s">
        <v>550</v>
      </c>
      <c r="C5" s="141" t="s">
        <v>139</v>
      </c>
      <c r="D5" s="141" t="s">
        <v>137</v>
      </c>
      <c r="E5" s="141" t="s">
        <v>560</v>
      </c>
      <c r="F5" s="171" t="s">
        <v>142</v>
      </c>
      <c r="G5" s="172" t="s">
        <v>122</v>
      </c>
      <c r="H5" s="173">
        <v>46209240.170000002</v>
      </c>
      <c r="I5" s="176" t="s">
        <v>573</v>
      </c>
    </row>
    <row r="6" spans="1:9" ht="66.75" customHeight="1" x14ac:dyDescent="0.3">
      <c r="A6" s="175">
        <v>4</v>
      </c>
      <c r="B6" s="141" t="s">
        <v>473</v>
      </c>
      <c r="C6" s="141" t="s">
        <v>139</v>
      </c>
      <c r="D6" s="141" t="s">
        <v>137</v>
      </c>
      <c r="E6" s="141" t="s">
        <v>135</v>
      </c>
      <c r="F6" s="171" t="s">
        <v>142</v>
      </c>
      <c r="G6" s="172" t="s">
        <v>122</v>
      </c>
      <c r="H6" s="173">
        <v>82650406.5</v>
      </c>
      <c r="I6" s="176" t="s">
        <v>126</v>
      </c>
    </row>
    <row r="7" spans="1:9" ht="82.8" x14ac:dyDescent="0.3">
      <c r="A7" s="175">
        <v>5</v>
      </c>
      <c r="B7" s="141" t="s">
        <v>146</v>
      </c>
      <c r="C7" s="141" t="s">
        <v>474</v>
      </c>
      <c r="D7" s="141" t="s">
        <v>137</v>
      </c>
      <c r="E7" s="141" t="s">
        <v>551</v>
      </c>
      <c r="F7" s="171" t="s">
        <v>142</v>
      </c>
      <c r="G7" s="172" t="s">
        <v>122</v>
      </c>
      <c r="H7" s="173">
        <v>64488113.329999998</v>
      </c>
      <c r="I7" s="176" t="s">
        <v>597</v>
      </c>
    </row>
    <row r="8" spans="1:9" ht="165.6" x14ac:dyDescent="0.3">
      <c r="A8" s="175">
        <v>6</v>
      </c>
      <c r="B8" s="141" t="s">
        <v>130</v>
      </c>
      <c r="C8" s="174" t="s">
        <v>40</v>
      </c>
      <c r="D8" s="174" t="s">
        <v>137</v>
      </c>
      <c r="E8" s="174" t="s">
        <v>131</v>
      </c>
      <c r="F8" s="174" t="s">
        <v>125</v>
      </c>
      <c r="G8" s="172" t="s">
        <v>122</v>
      </c>
      <c r="H8" s="173">
        <v>10673753.5</v>
      </c>
      <c r="I8" s="176" t="s">
        <v>126</v>
      </c>
    </row>
    <row r="9" spans="1:9" ht="207" x14ac:dyDescent="0.3">
      <c r="A9" s="175">
        <v>7</v>
      </c>
      <c r="B9" s="141" t="s">
        <v>132</v>
      </c>
      <c r="C9" s="141" t="s">
        <v>25</v>
      </c>
      <c r="D9" s="141" t="s">
        <v>137</v>
      </c>
      <c r="E9" s="141" t="s">
        <v>452</v>
      </c>
      <c r="F9" s="171" t="s">
        <v>133</v>
      </c>
      <c r="G9" s="172" t="s">
        <v>122</v>
      </c>
      <c r="H9" s="173">
        <f>15941836.2-143634.47</f>
        <v>15798201.729999999</v>
      </c>
      <c r="I9" s="176" t="s">
        <v>148</v>
      </c>
    </row>
    <row r="10" spans="1:9" ht="138" x14ac:dyDescent="0.3">
      <c r="A10" s="175">
        <v>8</v>
      </c>
      <c r="B10" s="141" t="s">
        <v>172</v>
      </c>
      <c r="C10" s="141" t="s">
        <v>29</v>
      </c>
      <c r="D10" s="141" t="s">
        <v>137</v>
      </c>
      <c r="E10" s="141" t="s">
        <v>182</v>
      </c>
      <c r="F10" s="171" t="s">
        <v>174</v>
      </c>
      <c r="G10" s="172" t="s">
        <v>122</v>
      </c>
      <c r="H10" s="173">
        <f>22000000+143634.47</f>
        <v>22143634.469999999</v>
      </c>
      <c r="I10" s="177" t="s">
        <v>574</v>
      </c>
    </row>
    <row r="11" spans="1:9" ht="103.5" customHeight="1" x14ac:dyDescent="0.3">
      <c r="A11" s="175">
        <v>9</v>
      </c>
      <c r="B11" s="141" t="s">
        <v>177</v>
      </c>
      <c r="C11" s="141" t="s">
        <v>29</v>
      </c>
      <c r="D11" s="141" t="s">
        <v>137</v>
      </c>
      <c r="E11" s="141" t="s">
        <v>179</v>
      </c>
      <c r="F11" s="171" t="s">
        <v>180</v>
      </c>
      <c r="G11" s="172" t="s">
        <v>122</v>
      </c>
      <c r="H11" s="173">
        <v>4297306</v>
      </c>
      <c r="I11" s="177" t="s">
        <v>178</v>
      </c>
    </row>
    <row r="12" spans="1:9" ht="165.6" x14ac:dyDescent="0.3">
      <c r="A12" s="175">
        <v>10</v>
      </c>
      <c r="B12" s="141" t="s">
        <v>128</v>
      </c>
      <c r="C12" s="141" t="s">
        <v>32</v>
      </c>
      <c r="D12" s="141" t="s">
        <v>137</v>
      </c>
      <c r="E12" s="141" t="s">
        <v>615</v>
      </c>
      <c r="F12" s="171" t="s">
        <v>129</v>
      </c>
      <c r="G12" s="172" t="s">
        <v>122</v>
      </c>
      <c r="H12" s="173">
        <v>8171966.2999999998</v>
      </c>
      <c r="I12" s="176" t="s">
        <v>150</v>
      </c>
    </row>
    <row r="13" spans="1:9" ht="138.6" thickBot="1" x14ac:dyDescent="0.35">
      <c r="A13" s="178">
        <v>11</v>
      </c>
      <c r="B13" s="179" t="s">
        <v>143</v>
      </c>
      <c r="C13" s="179" t="s">
        <v>139</v>
      </c>
      <c r="D13" s="179" t="s">
        <v>140</v>
      </c>
      <c r="E13" s="179" t="s">
        <v>144</v>
      </c>
      <c r="F13" s="180" t="s">
        <v>142</v>
      </c>
      <c r="G13" s="181" t="s">
        <v>122</v>
      </c>
      <c r="H13" s="182">
        <v>50084349.590000004</v>
      </c>
      <c r="I13" s="183" t="s">
        <v>149</v>
      </c>
    </row>
    <row r="15" spans="1:9" ht="21" x14ac:dyDescent="0.4">
      <c r="B15" s="153" t="s">
        <v>543</v>
      </c>
    </row>
    <row r="18" spans="5:5" x14ac:dyDescent="0.3">
      <c r="E18" s="1" t="s">
        <v>614</v>
      </c>
    </row>
  </sheetData>
  <autoFilter ref="A2:I13" xr:uid="{4828DB76-8CD3-4319-A9F7-73C162C2D3C0}">
    <sortState xmlns:xlrd2="http://schemas.microsoft.com/office/spreadsheetml/2017/richdata2" ref="A3:I12">
      <sortCondition ref="C2:C3"/>
    </sortState>
  </autoFilter>
  <mergeCells count="1">
    <mergeCell ref="A1:I1"/>
  </mergeCells>
  <phoneticPr fontId="9" type="noConversion"/>
  <pageMargins left="0.25" right="0.25" top="0.75" bottom="0.75" header="0.3" footer="0.3"/>
  <pageSetup paperSize="8" scale="62" orientation="landscape" r:id="rId1"/>
  <rowBreaks count="1" manualBreakCount="1">
    <brk id="8"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27723-B668-4EE3-AADD-BBE9B93BEE6A}">
  <dimension ref="A1:H11"/>
  <sheetViews>
    <sheetView workbookViewId="0">
      <selection activeCell="H17" sqref="H17"/>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136</v>
      </c>
      <c r="E1" t="s">
        <v>8</v>
      </c>
      <c r="F1" t="s">
        <v>9</v>
      </c>
      <c r="G1" t="s">
        <v>10</v>
      </c>
      <c r="H1" t="s">
        <v>118</v>
      </c>
    </row>
    <row r="2" spans="1:8" ht="201.6" x14ac:dyDescent="0.3">
      <c r="A2">
        <v>1</v>
      </c>
      <c r="B2" t="s">
        <v>120</v>
      </c>
      <c r="C2" t="s">
        <v>22</v>
      </c>
      <c r="D2" t="s">
        <v>137</v>
      </c>
      <c r="E2" t="s">
        <v>121</v>
      </c>
      <c r="F2" s="28" t="s">
        <v>142</v>
      </c>
      <c r="G2" t="s">
        <v>122</v>
      </c>
      <c r="H2">
        <v>165324997.59999999</v>
      </c>
    </row>
    <row r="3" spans="1:8" ht="409.6" x14ac:dyDescent="0.3">
      <c r="A3">
        <v>2</v>
      </c>
      <c r="B3" t="s">
        <v>123</v>
      </c>
      <c r="C3" t="s">
        <v>22</v>
      </c>
      <c r="D3" t="s">
        <v>137</v>
      </c>
      <c r="E3" s="28" t="s">
        <v>152</v>
      </c>
      <c r="F3" s="28" t="s">
        <v>142</v>
      </c>
      <c r="G3" t="s">
        <v>122</v>
      </c>
      <c r="H3">
        <v>152821500</v>
      </c>
    </row>
    <row r="4" spans="1:8" ht="201.6" x14ac:dyDescent="0.3">
      <c r="A4">
        <v>3</v>
      </c>
      <c r="B4" t="s">
        <v>151</v>
      </c>
      <c r="C4" t="s">
        <v>22</v>
      </c>
      <c r="D4" t="s">
        <v>137</v>
      </c>
      <c r="E4" t="s">
        <v>124</v>
      </c>
      <c r="F4" s="28" t="s">
        <v>142</v>
      </c>
      <c r="G4" t="s">
        <v>122</v>
      </c>
      <c r="H4">
        <v>21250000</v>
      </c>
    </row>
    <row r="5" spans="1:8" ht="201.6" x14ac:dyDescent="0.3">
      <c r="A5">
        <v>4</v>
      </c>
      <c r="B5" t="s">
        <v>134</v>
      </c>
      <c r="C5" t="s">
        <v>22</v>
      </c>
      <c r="D5" t="s">
        <v>137</v>
      </c>
      <c r="E5" t="s">
        <v>135</v>
      </c>
      <c r="F5" s="28" t="s">
        <v>142</v>
      </c>
      <c r="G5" t="s">
        <v>122</v>
      </c>
      <c r="H5">
        <v>49518640.399999999</v>
      </c>
    </row>
    <row r="6" spans="1:8" ht="403.2" x14ac:dyDescent="0.3">
      <c r="A6">
        <v>5</v>
      </c>
      <c r="B6" t="s">
        <v>130</v>
      </c>
      <c r="C6" t="s">
        <v>40</v>
      </c>
      <c r="D6" t="s">
        <v>137</v>
      </c>
      <c r="E6" t="s">
        <v>131</v>
      </c>
      <c r="F6" s="28" t="s">
        <v>125</v>
      </c>
      <c r="G6" t="s">
        <v>122</v>
      </c>
      <c r="H6">
        <v>10673753.5</v>
      </c>
    </row>
    <row r="7" spans="1:8" ht="409.6" x14ac:dyDescent="0.3">
      <c r="A7">
        <v>6</v>
      </c>
      <c r="B7" t="s">
        <v>132</v>
      </c>
      <c r="C7" t="s">
        <v>25</v>
      </c>
      <c r="D7" t="s">
        <v>137</v>
      </c>
      <c r="E7" s="28" t="s">
        <v>127</v>
      </c>
      <c r="F7" s="28" t="s">
        <v>133</v>
      </c>
      <c r="G7" t="s">
        <v>122</v>
      </c>
      <c r="H7">
        <v>15941836.199999999</v>
      </c>
    </row>
    <row r="8" spans="1:8" ht="288" x14ac:dyDescent="0.3">
      <c r="A8">
        <v>7</v>
      </c>
      <c r="B8" t="s">
        <v>172</v>
      </c>
      <c r="C8" t="s">
        <v>29</v>
      </c>
      <c r="D8" t="s">
        <v>137</v>
      </c>
      <c r="E8" s="28" t="s">
        <v>181</v>
      </c>
      <c r="F8" s="28" t="s">
        <v>174</v>
      </c>
      <c r="G8" t="s">
        <v>122</v>
      </c>
      <c r="H8">
        <v>18000000</v>
      </c>
    </row>
    <row r="9" spans="1:8" x14ac:dyDescent="0.3">
      <c r="A9">
        <v>8</v>
      </c>
      <c r="B9" t="s">
        <v>175</v>
      </c>
      <c r="C9" t="s">
        <v>29</v>
      </c>
      <c r="D9" t="s">
        <v>137</v>
      </c>
      <c r="E9" t="s">
        <v>176</v>
      </c>
      <c r="F9" t="s">
        <v>174</v>
      </c>
      <c r="G9" t="s">
        <v>122</v>
      </c>
      <c r="H9">
        <v>4000000</v>
      </c>
    </row>
    <row r="10" spans="1:8" ht="244.8" x14ac:dyDescent="0.3">
      <c r="A10">
        <v>9</v>
      </c>
      <c r="B10" t="s">
        <v>177</v>
      </c>
      <c r="C10" t="s">
        <v>29</v>
      </c>
      <c r="D10" t="s">
        <v>137</v>
      </c>
      <c r="E10" t="s">
        <v>179</v>
      </c>
      <c r="F10" s="28" t="s">
        <v>180</v>
      </c>
      <c r="G10" t="s">
        <v>122</v>
      </c>
      <c r="H10">
        <v>4297306</v>
      </c>
    </row>
    <row r="11" spans="1:8" ht="172.8" x14ac:dyDescent="0.3">
      <c r="A11">
        <v>10</v>
      </c>
      <c r="B11" t="s">
        <v>128</v>
      </c>
      <c r="C11" t="s">
        <v>32</v>
      </c>
      <c r="D11" t="s">
        <v>137</v>
      </c>
      <c r="E11" t="s">
        <v>158</v>
      </c>
      <c r="F11" s="28" t="s">
        <v>129</v>
      </c>
      <c r="G11" t="s">
        <v>122</v>
      </c>
      <c r="H11">
        <v>8171966.2999999998</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42659-903B-438A-8841-01C080092479}">
  <dimension ref="A1:H11"/>
  <sheetViews>
    <sheetView workbookViewId="0">
      <selection sqref="A1:H11"/>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136</v>
      </c>
      <c r="E1" t="s">
        <v>8</v>
      </c>
      <c r="F1" t="s">
        <v>9</v>
      </c>
      <c r="G1" t="s">
        <v>10</v>
      </c>
      <c r="H1" t="s">
        <v>118</v>
      </c>
    </row>
    <row r="2" spans="1:8" ht="201.6" x14ac:dyDescent="0.3">
      <c r="A2">
        <v>1</v>
      </c>
      <c r="B2" t="s">
        <v>120</v>
      </c>
      <c r="C2" t="s">
        <v>22</v>
      </c>
      <c r="D2" t="s">
        <v>137</v>
      </c>
      <c r="E2" t="s">
        <v>121</v>
      </c>
      <c r="F2" s="28" t="s">
        <v>142</v>
      </c>
      <c r="G2" t="s">
        <v>122</v>
      </c>
      <c r="H2">
        <v>165324997.59999999</v>
      </c>
    </row>
    <row r="3" spans="1:8" ht="409.6" x14ac:dyDescent="0.3">
      <c r="A3">
        <v>2</v>
      </c>
      <c r="B3" t="s">
        <v>123</v>
      </c>
      <c r="C3" t="s">
        <v>22</v>
      </c>
      <c r="D3" t="s">
        <v>137</v>
      </c>
      <c r="E3" s="28" t="s">
        <v>152</v>
      </c>
      <c r="F3" s="28" t="s">
        <v>142</v>
      </c>
      <c r="G3" t="s">
        <v>122</v>
      </c>
      <c r="H3">
        <v>152821500</v>
      </c>
    </row>
    <row r="4" spans="1:8" ht="201.6" x14ac:dyDescent="0.3">
      <c r="A4">
        <v>3</v>
      </c>
      <c r="B4" t="s">
        <v>151</v>
      </c>
      <c r="C4" t="s">
        <v>22</v>
      </c>
      <c r="D4" t="s">
        <v>137</v>
      </c>
      <c r="E4" t="s">
        <v>124</v>
      </c>
      <c r="F4" s="28" t="s">
        <v>142</v>
      </c>
      <c r="G4" t="s">
        <v>122</v>
      </c>
      <c r="H4">
        <v>21250000</v>
      </c>
    </row>
    <row r="5" spans="1:8" ht="201.6" x14ac:dyDescent="0.3">
      <c r="A5">
        <v>4</v>
      </c>
      <c r="B5" t="s">
        <v>134</v>
      </c>
      <c r="C5" t="s">
        <v>22</v>
      </c>
      <c r="D5" t="s">
        <v>137</v>
      </c>
      <c r="E5" t="s">
        <v>135</v>
      </c>
      <c r="F5" s="28" t="s">
        <v>142</v>
      </c>
      <c r="G5" t="s">
        <v>122</v>
      </c>
      <c r="H5">
        <v>49518640.399999999</v>
      </c>
    </row>
    <row r="6" spans="1:8" ht="403.2" x14ac:dyDescent="0.3">
      <c r="A6">
        <v>5</v>
      </c>
      <c r="B6" t="s">
        <v>130</v>
      </c>
      <c r="C6" t="s">
        <v>40</v>
      </c>
      <c r="D6" t="s">
        <v>137</v>
      </c>
      <c r="E6" t="s">
        <v>131</v>
      </c>
      <c r="F6" s="28" t="s">
        <v>125</v>
      </c>
      <c r="G6" t="s">
        <v>122</v>
      </c>
      <c r="H6">
        <v>10673753.5</v>
      </c>
    </row>
    <row r="7" spans="1:8" ht="409.6" x14ac:dyDescent="0.3">
      <c r="A7">
        <v>6</v>
      </c>
      <c r="B7" t="s">
        <v>132</v>
      </c>
      <c r="C7" t="s">
        <v>25</v>
      </c>
      <c r="D7" t="s">
        <v>137</v>
      </c>
      <c r="E7" s="28" t="s">
        <v>127</v>
      </c>
      <c r="F7" s="28" t="s">
        <v>133</v>
      </c>
      <c r="G7" t="s">
        <v>122</v>
      </c>
      <c r="H7">
        <v>15941836.199999999</v>
      </c>
    </row>
    <row r="8" spans="1:8" ht="288" x14ac:dyDescent="0.3">
      <c r="A8">
        <v>7</v>
      </c>
      <c r="B8" t="s">
        <v>172</v>
      </c>
      <c r="C8" t="s">
        <v>29</v>
      </c>
      <c r="D8" t="s">
        <v>137</v>
      </c>
      <c r="E8" t="s">
        <v>173</v>
      </c>
      <c r="F8" s="28" t="s">
        <v>174</v>
      </c>
      <c r="G8" t="s">
        <v>122</v>
      </c>
      <c r="H8">
        <v>18000000</v>
      </c>
    </row>
    <row r="9" spans="1:8" ht="288" x14ac:dyDescent="0.3">
      <c r="A9">
        <v>8</v>
      </c>
      <c r="B9" t="s">
        <v>175</v>
      </c>
      <c r="C9" t="s">
        <v>29</v>
      </c>
      <c r="D9" t="s">
        <v>137</v>
      </c>
      <c r="E9" t="s">
        <v>176</v>
      </c>
      <c r="F9" s="28" t="s">
        <v>174</v>
      </c>
      <c r="G9" t="s">
        <v>122</v>
      </c>
      <c r="H9">
        <v>4000000</v>
      </c>
    </row>
    <row r="10" spans="1:8" ht="244.8" x14ac:dyDescent="0.3">
      <c r="A10">
        <v>9</v>
      </c>
      <c r="B10" t="s">
        <v>177</v>
      </c>
      <c r="C10" t="s">
        <v>29</v>
      </c>
      <c r="D10" t="s">
        <v>137</v>
      </c>
      <c r="E10" s="28" t="s">
        <v>179</v>
      </c>
      <c r="F10" s="28" t="s">
        <v>180</v>
      </c>
      <c r="G10" t="s">
        <v>122</v>
      </c>
      <c r="H10">
        <v>4297306</v>
      </c>
    </row>
    <row r="11" spans="1:8" ht="172.8" x14ac:dyDescent="0.3">
      <c r="A11">
        <v>10</v>
      </c>
      <c r="B11" t="s">
        <v>128</v>
      </c>
      <c r="C11" t="s">
        <v>32</v>
      </c>
      <c r="D11" t="s">
        <v>137</v>
      </c>
      <c r="E11" t="s">
        <v>158</v>
      </c>
      <c r="F11" s="28" t="s">
        <v>129</v>
      </c>
      <c r="G11" t="s">
        <v>122</v>
      </c>
      <c r="H11">
        <v>8171966.2999999998</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CD63-1F47-4F3D-9D6A-B33CAA0A4D25}">
  <dimension ref="A1:H11"/>
  <sheetViews>
    <sheetView workbookViewId="0">
      <selection activeCell="E17" sqref="E17"/>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136</v>
      </c>
      <c r="E1" t="s">
        <v>8</v>
      </c>
      <c r="F1" t="s">
        <v>9</v>
      </c>
      <c r="G1" t="s">
        <v>10</v>
      </c>
      <c r="H1" t="s">
        <v>118</v>
      </c>
    </row>
    <row r="2" spans="1:8" ht="201.6" x14ac:dyDescent="0.3">
      <c r="A2">
        <v>1</v>
      </c>
      <c r="B2" t="s">
        <v>120</v>
      </c>
      <c r="C2" t="s">
        <v>22</v>
      </c>
      <c r="D2" t="s">
        <v>137</v>
      </c>
      <c r="E2" t="s">
        <v>121</v>
      </c>
      <c r="F2" s="28" t="s">
        <v>142</v>
      </c>
      <c r="G2" t="s">
        <v>122</v>
      </c>
      <c r="H2">
        <v>165324997.59999999</v>
      </c>
    </row>
    <row r="3" spans="1:8" ht="409.6" x14ac:dyDescent="0.3">
      <c r="A3">
        <v>2</v>
      </c>
      <c r="B3" t="s">
        <v>123</v>
      </c>
      <c r="C3" t="s">
        <v>22</v>
      </c>
      <c r="D3" t="s">
        <v>137</v>
      </c>
      <c r="E3" s="28" t="s">
        <v>152</v>
      </c>
      <c r="F3" s="28" t="s">
        <v>142</v>
      </c>
      <c r="G3" t="s">
        <v>122</v>
      </c>
      <c r="H3">
        <v>152821500</v>
      </c>
    </row>
    <row r="4" spans="1:8" ht="201.6" x14ac:dyDescent="0.3">
      <c r="A4">
        <v>3</v>
      </c>
      <c r="B4" t="s">
        <v>151</v>
      </c>
      <c r="C4" t="s">
        <v>22</v>
      </c>
      <c r="D4" t="s">
        <v>137</v>
      </c>
      <c r="E4" t="s">
        <v>124</v>
      </c>
      <c r="F4" s="28" t="s">
        <v>142</v>
      </c>
      <c r="G4" t="s">
        <v>122</v>
      </c>
      <c r="H4">
        <v>21250000</v>
      </c>
    </row>
    <row r="5" spans="1:8" ht="201.6" x14ac:dyDescent="0.3">
      <c r="A5">
        <v>4</v>
      </c>
      <c r="B5" t="s">
        <v>134</v>
      </c>
      <c r="C5" t="s">
        <v>22</v>
      </c>
      <c r="D5" t="s">
        <v>137</v>
      </c>
      <c r="E5" t="s">
        <v>135</v>
      </c>
      <c r="F5" s="28" t="s">
        <v>142</v>
      </c>
      <c r="G5" t="s">
        <v>122</v>
      </c>
      <c r="H5">
        <v>49518640.399999999</v>
      </c>
    </row>
    <row r="6" spans="1:8" ht="403.2" x14ac:dyDescent="0.3">
      <c r="A6">
        <v>5</v>
      </c>
      <c r="B6" t="s">
        <v>130</v>
      </c>
      <c r="C6" t="s">
        <v>40</v>
      </c>
      <c r="D6" t="s">
        <v>137</v>
      </c>
      <c r="E6" t="s">
        <v>131</v>
      </c>
      <c r="F6" s="28" t="s">
        <v>125</v>
      </c>
      <c r="G6" t="s">
        <v>122</v>
      </c>
      <c r="H6">
        <v>10673753.5</v>
      </c>
    </row>
    <row r="7" spans="1:8" ht="409.6" x14ac:dyDescent="0.3">
      <c r="A7">
        <v>6</v>
      </c>
      <c r="B7" t="s">
        <v>132</v>
      </c>
      <c r="C7" t="s">
        <v>25</v>
      </c>
      <c r="D7" t="s">
        <v>137</v>
      </c>
      <c r="E7" s="28" t="s">
        <v>127</v>
      </c>
      <c r="F7" s="28" t="s">
        <v>133</v>
      </c>
      <c r="G7" t="s">
        <v>122</v>
      </c>
      <c r="H7">
        <v>15941836.199999999</v>
      </c>
    </row>
    <row r="8" spans="1:8" ht="288" x14ac:dyDescent="0.3">
      <c r="A8">
        <v>7</v>
      </c>
      <c r="B8" t="s">
        <v>172</v>
      </c>
      <c r="C8" t="s">
        <v>29</v>
      </c>
      <c r="D8" t="s">
        <v>137</v>
      </c>
      <c r="E8" t="s">
        <v>182</v>
      </c>
      <c r="F8" s="28" t="s">
        <v>174</v>
      </c>
      <c r="G8" t="s">
        <v>122</v>
      </c>
      <c r="H8">
        <v>18000000</v>
      </c>
    </row>
    <row r="9" spans="1:8" ht="288" x14ac:dyDescent="0.3">
      <c r="A9">
        <v>8</v>
      </c>
      <c r="B9" t="s">
        <v>175</v>
      </c>
      <c r="C9" t="s">
        <v>29</v>
      </c>
      <c r="D9" t="s">
        <v>137</v>
      </c>
      <c r="E9" t="s">
        <v>176</v>
      </c>
      <c r="F9" s="28" t="s">
        <v>174</v>
      </c>
      <c r="G9" t="s">
        <v>122</v>
      </c>
      <c r="H9">
        <v>4000000</v>
      </c>
    </row>
    <row r="10" spans="1:8" ht="244.8" x14ac:dyDescent="0.3">
      <c r="A10">
        <v>9</v>
      </c>
      <c r="B10" t="s">
        <v>177</v>
      </c>
      <c r="C10" t="s">
        <v>29</v>
      </c>
      <c r="D10" t="s">
        <v>137</v>
      </c>
      <c r="E10" s="28" t="s">
        <v>179</v>
      </c>
      <c r="F10" s="28" t="s">
        <v>180</v>
      </c>
      <c r="G10" t="s">
        <v>122</v>
      </c>
      <c r="H10">
        <v>4297306</v>
      </c>
    </row>
    <row r="11" spans="1:8" ht="172.8" x14ac:dyDescent="0.3">
      <c r="A11">
        <v>10</v>
      </c>
      <c r="B11" t="s">
        <v>128</v>
      </c>
      <c r="C11" t="s">
        <v>32</v>
      </c>
      <c r="D11" t="s">
        <v>137</v>
      </c>
      <c r="E11" t="s">
        <v>158</v>
      </c>
      <c r="F11" s="28" t="s">
        <v>129</v>
      </c>
      <c r="G11" t="s">
        <v>122</v>
      </c>
      <c r="H11">
        <v>8171966.2999999998</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BECC2-D96D-46FA-AE19-233FEDDCBB82}">
  <dimension ref="A1:H5"/>
  <sheetViews>
    <sheetView workbookViewId="0">
      <selection activeCell="E20" sqref="E20"/>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136</v>
      </c>
      <c r="E1" t="s">
        <v>8</v>
      </c>
      <c r="F1" t="s">
        <v>9</v>
      </c>
      <c r="G1" t="s">
        <v>10</v>
      </c>
      <c r="H1" t="s">
        <v>118</v>
      </c>
    </row>
    <row r="2" spans="1:8" ht="201.6" x14ac:dyDescent="0.3">
      <c r="A2">
        <v>14</v>
      </c>
      <c r="B2" t="s">
        <v>146</v>
      </c>
      <c r="C2" t="s">
        <v>139</v>
      </c>
      <c r="D2" t="s">
        <v>140</v>
      </c>
      <c r="E2" t="s">
        <v>147</v>
      </c>
      <c r="F2" s="28" t="s">
        <v>142</v>
      </c>
      <c r="G2" t="s">
        <v>122</v>
      </c>
      <c r="H2">
        <v>267750000</v>
      </c>
    </row>
    <row r="3" spans="1:8" ht="201.6" x14ac:dyDescent="0.3">
      <c r="A3">
        <v>13</v>
      </c>
      <c r="B3" t="s">
        <v>145</v>
      </c>
      <c r="C3" t="s">
        <v>139</v>
      </c>
      <c r="D3" t="s">
        <v>140</v>
      </c>
      <c r="E3" s="28" t="s">
        <v>183</v>
      </c>
      <c r="F3" s="28" t="s">
        <v>142</v>
      </c>
      <c r="G3" t="s">
        <v>122</v>
      </c>
      <c r="H3">
        <v>89837398</v>
      </c>
    </row>
    <row r="4" spans="1:8" ht="201.6" x14ac:dyDescent="0.3">
      <c r="A4">
        <v>12</v>
      </c>
      <c r="B4" t="s">
        <v>143</v>
      </c>
      <c r="C4" t="s">
        <v>139</v>
      </c>
      <c r="D4" t="s">
        <v>140</v>
      </c>
      <c r="E4" t="s">
        <v>144</v>
      </c>
      <c r="F4" s="28" t="s">
        <v>142</v>
      </c>
      <c r="G4" t="s">
        <v>122</v>
      </c>
      <c r="H4">
        <v>50084349.590000004</v>
      </c>
    </row>
    <row r="5" spans="1:8" ht="201.6" x14ac:dyDescent="0.3">
      <c r="A5">
        <v>11</v>
      </c>
      <c r="B5" t="s">
        <v>138</v>
      </c>
      <c r="C5" t="s">
        <v>139</v>
      </c>
      <c r="D5" t="s">
        <v>140</v>
      </c>
      <c r="E5" t="s">
        <v>141</v>
      </c>
      <c r="F5" s="28" t="s">
        <v>142</v>
      </c>
      <c r="G5" t="s">
        <v>122</v>
      </c>
      <c r="H5">
        <v>127500000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53B5D-4405-4412-A876-1408E20FFB91}">
  <dimension ref="A1:H11"/>
  <sheetViews>
    <sheetView workbookViewId="0">
      <selection sqref="A1:H11"/>
    </sheetView>
  </sheetViews>
  <sheetFormatPr defaultRowHeight="14.4" x14ac:dyDescent="0.3"/>
  <cols>
    <col min="2" max="2" width="14.8867187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136</v>
      </c>
      <c r="E1" t="s">
        <v>8</v>
      </c>
      <c r="F1" t="s">
        <v>9</v>
      </c>
      <c r="G1" t="s">
        <v>10</v>
      </c>
      <c r="H1" t="s">
        <v>118</v>
      </c>
    </row>
    <row r="2" spans="1:8" ht="201.6" x14ac:dyDescent="0.3">
      <c r="A2">
        <v>1</v>
      </c>
      <c r="B2" t="s">
        <v>120</v>
      </c>
      <c r="C2" t="s">
        <v>22</v>
      </c>
      <c r="D2" t="s">
        <v>137</v>
      </c>
      <c r="E2" t="s">
        <v>121</v>
      </c>
      <c r="F2" s="28" t="s">
        <v>142</v>
      </c>
      <c r="G2" t="s">
        <v>122</v>
      </c>
      <c r="H2">
        <v>165324997.59999999</v>
      </c>
    </row>
    <row r="3" spans="1:8" ht="409.6" x14ac:dyDescent="0.3">
      <c r="A3">
        <v>2</v>
      </c>
      <c r="B3" t="s">
        <v>123</v>
      </c>
      <c r="C3" t="s">
        <v>22</v>
      </c>
      <c r="D3" t="s">
        <v>137</v>
      </c>
      <c r="E3" s="28" t="s">
        <v>152</v>
      </c>
      <c r="F3" s="28" t="s">
        <v>142</v>
      </c>
      <c r="G3" t="s">
        <v>122</v>
      </c>
      <c r="H3">
        <v>152821500</v>
      </c>
    </row>
    <row r="4" spans="1:8" ht="201.6" x14ac:dyDescent="0.3">
      <c r="A4">
        <v>3</v>
      </c>
      <c r="B4" t="s">
        <v>151</v>
      </c>
      <c r="C4" t="s">
        <v>22</v>
      </c>
      <c r="D4" t="s">
        <v>137</v>
      </c>
      <c r="E4" t="s">
        <v>124</v>
      </c>
      <c r="F4" s="28" t="s">
        <v>142</v>
      </c>
      <c r="G4" t="s">
        <v>122</v>
      </c>
      <c r="H4">
        <v>21250000</v>
      </c>
    </row>
    <row r="5" spans="1:8" ht="201.6" x14ac:dyDescent="0.3">
      <c r="A5">
        <v>4</v>
      </c>
      <c r="B5" t="s">
        <v>134</v>
      </c>
      <c r="C5" t="s">
        <v>22</v>
      </c>
      <c r="D5" t="s">
        <v>137</v>
      </c>
      <c r="E5" t="s">
        <v>135</v>
      </c>
      <c r="F5" s="28" t="s">
        <v>142</v>
      </c>
      <c r="G5" t="s">
        <v>122</v>
      </c>
      <c r="H5">
        <v>49518640.399999999</v>
      </c>
    </row>
    <row r="6" spans="1:8" ht="403.2" x14ac:dyDescent="0.3">
      <c r="A6">
        <v>5</v>
      </c>
      <c r="B6" t="s">
        <v>130</v>
      </c>
      <c r="C6" t="s">
        <v>40</v>
      </c>
      <c r="D6" t="s">
        <v>137</v>
      </c>
      <c r="E6" t="s">
        <v>131</v>
      </c>
      <c r="F6" s="28" t="s">
        <v>125</v>
      </c>
      <c r="G6" t="s">
        <v>122</v>
      </c>
      <c r="H6">
        <v>10673753.5</v>
      </c>
    </row>
    <row r="7" spans="1:8" ht="409.6" x14ac:dyDescent="0.3">
      <c r="A7">
        <v>6</v>
      </c>
      <c r="B7" t="s">
        <v>132</v>
      </c>
      <c r="C7" t="s">
        <v>25</v>
      </c>
      <c r="D7" t="s">
        <v>137</v>
      </c>
      <c r="E7" s="28" t="s">
        <v>127</v>
      </c>
      <c r="F7" s="28" t="s">
        <v>133</v>
      </c>
      <c r="G7" t="s">
        <v>122</v>
      </c>
      <c r="H7">
        <v>15941836.199999999</v>
      </c>
    </row>
    <row r="8" spans="1:8" ht="288" x14ac:dyDescent="0.3">
      <c r="A8">
        <v>7</v>
      </c>
      <c r="B8" t="s">
        <v>172</v>
      </c>
      <c r="C8" t="s">
        <v>29</v>
      </c>
      <c r="D8" t="s">
        <v>137</v>
      </c>
      <c r="E8" t="s">
        <v>182</v>
      </c>
      <c r="F8" s="28" t="s">
        <v>174</v>
      </c>
      <c r="G8" t="s">
        <v>122</v>
      </c>
      <c r="H8">
        <v>18000000</v>
      </c>
    </row>
    <row r="9" spans="1:8" ht="288" x14ac:dyDescent="0.3">
      <c r="A9">
        <v>8</v>
      </c>
      <c r="B9" t="s">
        <v>175</v>
      </c>
      <c r="C9" t="s">
        <v>29</v>
      </c>
      <c r="D9" t="s">
        <v>137</v>
      </c>
      <c r="E9" t="s">
        <v>176</v>
      </c>
      <c r="F9" s="28" t="s">
        <v>174</v>
      </c>
      <c r="G9" t="s">
        <v>122</v>
      </c>
      <c r="H9">
        <v>4000000</v>
      </c>
    </row>
    <row r="10" spans="1:8" ht="244.8" x14ac:dyDescent="0.3">
      <c r="A10">
        <v>9</v>
      </c>
      <c r="B10" t="s">
        <v>177</v>
      </c>
      <c r="C10" t="s">
        <v>29</v>
      </c>
      <c r="D10" t="s">
        <v>137</v>
      </c>
      <c r="E10" s="28" t="s">
        <v>179</v>
      </c>
      <c r="F10" s="28" t="s">
        <v>180</v>
      </c>
      <c r="G10" t="s">
        <v>122</v>
      </c>
      <c r="H10">
        <v>4297306</v>
      </c>
    </row>
    <row r="11" spans="1:8" ht="172.8" x14ac:dyDescent="0.3">
      <c r="A11">
        <v>10</v>
      </c>
      <c r="B11" t="s">
        <v>128</v>
      </c>
      <c r="C11" t="s">
        <v>32</v>
      </c>
      <c r="D11" t="s">
        <v>137</v>
      </c>
      <c r="E11" t="s">
        <v>158</v>
      </c>
      <c r="F11" s="28" t="s">
        <v>129</v>
      </c>
      <c r="G11" t="s">
        <v>122</v>
      </c>
      <c r="H11">
        <v>8171966.2999999998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8CE83-A273-441A-80A2-4F66570F4BE1}">
  <dimension ref="A1:H5"/>
  <sheetViews>
    <sheetView topLeftCell="C1" workbookViewId="0">
      <selection activeCell="G14" sqref="G14"/>
    </sheetView>
  </sheetViews>
  <sheetFormatPr defaultRowHeight="14.4" x14ac:dyDescent="0.3"/>
  <cols>
    <col min="2" max="2" width="41.44140625" customWidth="1"/>
    <col min="3" max="3" width="32.5546875" customWidth="1"/>
    <col min="4" max="4" width="27.88671875" customWidth="1"/>
    <col min="5" max="5" width="55.44140625" customWidth="1"/>
    <col min="6" max="6" width="39.6640625" customWidth="1"/>
    <col min="7" max="7" width="15" customWidth="1"/>
    <col min="8" max="8" width="33.33203125" customWidth="1"/>
  </cols>
  <sheetData>
    <row r="1" spans="1:8" x14ac:dyDescent="0.3">
      <c r="A1" t="s">
        <v>5</v>
      </c>
      <c r="B1" t="s">
        <v>6</v>
      </c>
      <c r="C1" t="s">
        <v>7</v>
      </c>
      <c r="D1" t="s">
        <v>136</v>
      </c>
      <c r="E1" t="s">
        <v>8</v>
      </c>
      <c r="F1" t="s">
        <v>9</v>
      </c>
      <c r="G1" t="s">
        <v>10</v>
      </c>
      <c r="H1" t="s">
        <v>118</v>
      </c>
    </row>
    <row r="2" spans="1:8" ht="201.6" x14ac:dyDescent="0.3">
      <c r="A2">
        <v>14</v>
      </c>
      <c r="B2" t="s">
        <v>146</v>
      </c>
      <c r="C2" t="s">
        <v>139</v>
      </c>
      <c r="D2" t="s">
        <v>137</v>
      </c>
      <c r="E2" t="s">
        <v>147</v>
      </c>
      <c r="F2" s="28" t="s">
        <v>142</v>
      </c>
      <c r="G2" t="s">
        <v>122</v>
      </c>
      <c r="H2">
        <v>25000000</v>
      </c>
    </row>
    <row r="3" spans="1:8" ht="201.6" x14ac:dyDescent="0.3">
      <c r="A3">
        <v>13</v>
      </c>
      <c r="B3" t="s">
        <v>145</v>
      </c>
      <c r="C3" t="s">
        <v>139</v>
      </c>
      <c r="D3" t="s">
        <v>140</v>
      </c>
      <c r="E3" s="28" t="s">
        <v>183</v>
      </c>
      <c r="F3" s="28" t="s">
        <v>142</v>
      </c>
      <c r="G3" t="s">
        <v>122</v>
      </c>
      <c r="H3">
        <v>89837398</v>
      </c>
    </row>
    <row r="4" spans="1:8" ht="201.6" x14ac:dyDescent="0.3">
      <c r="A4">
        <v>12</v>
      </c>
      <c r="B4" t="s">
        <v>143</v>
      </c>
      <c r="C4" t="s">
        <v>139</v>
      </c>
      <c r="D4" t="s">
        <v>140</v>
      </c>
      <c r="E4" t="s">
        <v>144</v>
      </c>
      <c r="F4" s="28" t="s">
        <v>142</v>
      </c>
      <c r="G4" t="s">
        <v>122</v>
      </c>
      <c r="H4">
        <v>50084349.590000004</v>
      </c>
    </row>
    <row r="5" spans="1:8" ht="201.6" x14ac:dyDescent="0.3">
      <c r="A5">
        <v>11</v>
      </c>
      <c r="B5" t="s">
        <v>138</v>
      </c>
      <c r="C5" t="s">
        <v>139</v>
      </c>
      <c r="D5" t="s">
        <v>140</v>
      </c>
      <c r="E5" t="s">
        <v>141</v>
      </c>
      <c r="F5" s="28" t="s">
        <v>142</v>
      </c>
      <c r="G5" t="s">
        <v>122</v>
      </c>
      <c r="H5">
        <v>127500000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B552E2FBE915643B55A364F7ADED7C5" ma:contentTypeVersion="2" ma:contentTypeDescription="Utwórz nowy dokument." ma:contentTypeScope="" ma:versionID="a937db2e23aad89b20503d9134d6d889">
  <xsd:schema xmlns:xsd="http://www.w3.org/2001/XMLSchema" xmlns:xs="http://www.w3.org/2001/XMLSchema" xmlns:p="http://schemas.microsoft.com/office/2006/metadata/properties" xmlns:ns2="ab420584-de76-42ac-81f6-2859aa96f161" targetNamespace="http://schemas.microsoft.com/office/2006/metadata/properties" ma:root="true" ma:fieldsID="b2a29d23213c25eaf1a54aeaec556ea7" ns2:_="">
    <xsd:import namespace="ab420584-de76-42ac-81f6-2859aa96f16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420584-de76-42ac-81f6-2859aa96f1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031680-0C03-4261-8DED-BC95F867CDED}">
  <ds:schemaRefs>
    <ds:schemaRef ds:uri="http://schemas.microsoft.com/sharepoint/v3/contenttype/forms"/>
  </ds:schemaRefs>
</ds:datastoreItem>
</file>

<file path=customXml/itemProps2.xml><?xml version="1.0" encoding="utf-8"?>
<ds:datastoreItem xmlns:ds="http://schemas.openxmlformats.org/officeDocument/2006/customXml" ds:itemID="{ECC0B32B-5DB7-448C-A2E9-905B800752A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A4790BE-02BD-4622-A3BE-3E20544C1A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420584-de76-42ac-81f6-2859aa96f1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16</vt:i4>
      </vt:variant>
    </vt:vector>
  </HeadingPairs>
  <TitlesOfParts>
    <vt:vector size="16" baseType="lpstr">
      <vt:lpstr>1.Lista projektów-FEM21-27</vt:lpstr>
      <vt:lpstr>2.Lista projektów-FEM21-27 5(i)</vt:lpstr>
      <vt:lpstr>3.Lista projektów-FEnIKS</vt:lpstr>
      <vt:lpstr>Arkusz2</vt:lpstr>
      <vt:lpstr>Arkusz3</vt:lpstr>
      <vt:lpstr>Arkusz1</vt:lpstr>
      <vt:lpstr>Arkusz4</vt:lpstr>
      <vt:lpstr>Arkusz5</vt:lpstr>
      <vt:lpstr>Arkusz6</vt:lpstr>
      <vt:lpstr>Arkusz7</vt:lpstr>
      <vt:lpstr>Arkusz8</vt:lpstr>
      <vt:lpstr>Arkusz9</vt:lpstr>
      <vt:lpstr>Arkusz10</vt:lpstr>
      <vt:lpstr>Arkusz11</vt:lpstr>
      <vt:lpstr>Arkusz12</vt:lpstr>
      <vt:lpstr>4.Zestawienie zbiorcze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Piątkowska</dc:creator>
  <cp:keywords/>
  <dc:description/>
  <cp:lastModifiedBy>Patrycja Batko</cp:lastModifiedBy>
  <cp:revision/>
  <cp:lastPrinted>2024-08-27T09:52:38Z</cp:lastPrinted>
  <dcterms:created xsi:type="dcterms:W3CDTF">2023-04-25T07:38:17Z</dcterms:created>
  <dcterms:modified xsi:type="dcterms:W3CDTF">2024-09-09T11:38:51Z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0x0101002B552E2FBE915643B55A364F7ADED7C5</vt:lpwstr>
  </property>
</Properties>
</file>