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32.5\4.zit\40.Strategia ZIT\2021-2027\4010.Strategia ZIT 21-27\13.STRATEGIA - wersja czerwiec 2025 uchwalona\4. Wysyłka do opiniowania\"/>
    </mc:Choice>
  </mc:AlternateContent>
  <xr:revisionPtr revIDLastSave="0" documentId="13_ncr:1_{EFE52C43-259A-4DD7-AA39-A33D520164CC}" xr6:coauthVersionLast="47" xr6:coauthVersionMax="47" xr10:uidLastSave="{00000000-0000-0000-0000-000000000000}"/>
  <bookViews>
    <workbookView xWindow="28680" yWindow="-120" windowWidth="29040" windowHeight="15720" tabRatio="744" activeTab="19" xr2:uid="{00000000-000D-0000-FFFF-FFFF00000000}"/>
  </bookViews>
  <sheets>
    <sheet name="1.Lista projektów-FEM21-27" sheetId="1" r:id="rId1"/>
    <sheet name="2.Lista projektów-FEM21-27 5(i)" sheetId="3" r:id="rId2"/>
    <sheet name="3.Lista projektów-FEnIKS" sheetId="4" r:id="rId3"/>
    <sheet name="Arkusz2" sheetId="7" state="hidden" r:id="rId4"/>
    <sheet name="Arkusz3" sheetId="8" state="hidden" r:id="rId5"/>
    <sheet name="Arkusz1" sheetId="9" state="hidden" r:id="rId6"/>
    <sheet name="Arkusz4" sheetId="10" state="hidden" r:id="rId7"/>
    <sheet name="Arkusz5" sheetId="11" state="hidden" r:id="rId8"/>
    <sheet name="Arkusz6" sheetId="12" state="hidden" r:id="rId9"/>
    <sheet name="Arkusz7" sheetId="13" state="hidden" r:id="rId10"/>
    <sheet name="Arkusz8" sheetId="14" state="hidden" r:id="rId11"/>
    <sheet name="Arkusz9" sheetId="15" state="hidden" r:id="rId12"/>
    <sheet name="Arkusz10" sheetId="16" state="hidden" r:id="rId13"/>
    <sheet name="Arkusz11" sheetId="17" state="hidden" r:id="rId14"/>
    <sheet name="Arkusz12" sheetId="18" state="hidden" r:id="rId15"/>
    <sheet name="Szczegóły1" sheetId="19" state="hidden" r:id="rId16"/>
    <sheet name="Szczegóły2" sheetId="21" state="hidden" r:id="rId17"/>
    <sheet name="Szczegóły3" sheetId="22" state="hidden" r:id="rId18"/>
    <sheet name="Szczegóły4" sheetId="23" state="hidden" r:id="rId19"/>
    <sheet name="4.Zestawienie zbiorcze" sheetId="5" r:id="rId20"/>
    <sheet name="5.Zmiany w alokacji" sheetId="25" r:id="rId21"/>
  </sheets>
  <definedNames>
    <definedName name="_xlnm._FilterDatabase" localSheetId="0" hidden="1">'1.Lista projektów-FEM21-27'!$A$3:$P$185</definedName>
    <definedName name="_xlnm._FilterDatabase" localSheetId="1" hidden="1">'2.Lista projektów-FEM21-27 5(i)'!$A$3:$P$21</definedName>
    <definedName name="_xlnm._FilterDatabase" localSheetId="2" hidden="1">'3.Lista projektów-FEnIKS'!$A$2:$I$13</definedName>
    <definedName name="EUR">#REF!</definedName>
  </definedNames>
  <calcPr calcId="191029"/>
  <pivotCaches>
    <pivotCache cacheId="1" r:id="rId22"/>
    <pivotCache cacheId="2" r:id="rId23"/>
    <pivotCache cacheId="3" r:id="rId24"/>
    <pivotCache cacheId="4" r:id="rId25"/>
    <pivotCache cacheId="8" r:id="rId2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5" i="1" l="1"/>
  <c r="M182" i="1"/>
  <c r="M77" i="1" l="1"/>
  <c r="M76" i="1"/>
  <c r="M61" i="1" l="1"/>
  <c r="M19" i="1"/>
  <c r="M107" i="1" l="1"/>
  <c r="M95" i="1"/>
  <c r="M168" i="1" l="1"/>
  <c r="M167" i="1"/>
  <c r="M166" i="1"/>
  <c r="M144" i="1"/>
  <c r="M134" i="1" l="1"/>
  <c r="M133" i="1"/>
  <c r="L75" i="1"/>
  <c r="M92" i="1" l="1"/>
  <c r="M113" i="1" l="1"/>
  <c r="M152" i="1" l="1"/>
  <c r="M49" i="1"/>
  <c r="E37" i="25" l="1"/>
  <c r="D37" i="25"/>
  <c r="C37" i="25"/>
  <c r="E36" i="25"/>
  <c r="D36" i="25"/>
  <c r="C36" i="25"/>
  <c r="E35" i="25"/>
  <c r="D35" i="25"/>
  <c r="C35" i="25"/>
  <c r="M158" i="1"/>
  <c r="M156" i="1"/>
  <c r="M155" i="1"/>
  <c r="M154" i="1"/>
  <c r="M153" i="1"/>
  <c r="M143" i="1"/>
  <c r="M104" i="1"/>
  <c r="M103" i="1"/>
  <c r="M102" i="1"/>
  <c r="M101" i="1"/>
  <c r="M100" i="1"/>
  <c r="M90" i="1"/>
  <c r="M89" i="1"/>
  <c r="M11" i="1"/>
  <c r="M139" i="1"/>
  <c r="M179" i="1"/>
  <c r="M140" i="1"/>
  <c r="M80" i="1"/>
  <c r="M68" i="1"/>
  <c r="M180" i="1"/>
  <c r="M142" i="1"/>
  <c r="M141" i="1"/>
  <c r="M126" i="1"/>
  <c r="M183" i="1"/>
  <c r="M181" i="1"/>
  <c r="M136" i="1"/>
  <c r="M135" i="1"/>
  <c r="D30" i="25"/>
  <c r="D29" i="25"/>
  <c r="D28" i="25"/>
  <c r="D27" i="25"/>
  <c r="D26" i="25"/>
  <c r="D25" i="25"/>
  <c r="D24" i="25"/>
  <c r="D23" i="25"/>
  <c r="D22" i="25"/>
  <c r="D21" i="25"/>
  <c r="D20" i="25"/>
  <c r="D19" i="25"/>
  <c r="D18" i="25"/>
  <c r="D17" i="25"/>
  <c r="D16" i="25"/>
  <c r="D15" i="25"/>
  <c r="D14" i="25"/>
  <c r="D13" i="25"/>
  <c r="D12" i="25"/>
  <c r="D11" i="25"/>
  <c r="D10" i="25"/>
  <c r="D9" i="25"/>
  <c r="D8" i="25"/>
  <c r="D7" i="25"/>
  <c r="D6" i="25"/>
  <c r="D5" i="25"/>
  <c r="D4" i="25"/>
  <c r="D3" i="25"/>
  <c r="E6" i="25" l="1"/>
  <c r="E5" i="25"/>
  <c r="E4" i="25"/>
  <c r="E3" i="25"/>
  <c r="M173" i="1"/>
  <c r="M171" i="1"/>
  <c r="M184" i="1"/>
  <c r="M17" i="1" l="1"/>
  <c r="M148" i="1" l="1"/>
  <c r="M170" i="1"/>
  <c r="M169" i="1"/>
  <c r="M31" i="1" l="1"/>
  <c r="C32" i="25" l="1"/>
  <c r="M82" i="1" l="1"/>
  <c r="E22" i="25" l="1"/>
  <c r="E27" i="25"/>
  <c r="E17" i="25"/>
  <c r="E28" i="25"/>
  <c r="E11" i="25"/>
  <c r="E9" i="25"/>
  <c r="E8" i="25"/>
  <c r="E19" i="25"/>
  <c r="E25" i="25"/>
  <c r="E21" i="25"/>
  <c r="E18" i="25"/>
  <c r="E23" i="25"/>
  <c r="E24" i="25"/>
  <c r="E12" i="25"/>
  <c r="E20" i="25"/>
  <c r="E26" i="25"/>
  <c r="E29" i="25"/>
  <c r="D32" i="25"/>
  <c r="E32" i="25" s="1"/>
  <c r="E13" i="25"/>
  <c r="E10" i="25"/>
  <c r="E7" i="25"/>
  <c r="E14" i="25"/>
  <c r="E16" i="25"/>
  <c r="E15" i="25"/>
  <c r="E30" i="25"/>
  <c r="I18" i="4"/>
  <c r="I17" i="4"/>
  <c r="H18" i="4"/>
  <c r="I19" i="4" l="1"/>
  <c r="I20" i="4" s="1"/>
  <c r="M161" i="1" l="1"/>
  <c r="M87" i="1"/>
  <c r="M99" i="1" l="1"/>
  <c r="M12" i="1"/>
  <c r="M60" i="1"/>
  <c r="M51" i="1" l="1"/>
  <c r="M147" i="1"/>
  <c r="M111" i="1"/>
  <c r="M160" i="1"/>
  <c r="M6" i="1" l="1"/>
  <c r="L26" i="1" l="1"/>
  <c r="M26" i="1" s="1"/>
  <c r="M27" i="1"/>
  <c r="M34" i="1"/>
  <c r="M50" i="1"/>
  <c r="M71" i="1" l="1"/>
  <c r="M177" i="1" l="1"/>
  <c r="M178" i="1"/>
  <c r="M66" i="1" l="1"/>
  <c r="M59" i="1"/>
  <c r="M58" i="1"/>
  <c r="M37" i="1"/>
  <c r="M70" i="1"/>
  <c r="M69" i="1"/>
  <c r="M88" i="1" l="1"/>
  <c r="M43" i="1"/>
  <c r="M44" i="1" l="1"/>
  <c r="L105" i="1" l="1"/>
  <c r="L16" i="3"/>
  <c r="L13" i="3"/>
  <c r="M72" i="1"/>
  <c r="M94" i="1"/>
  <c r="M67" i="1" l="1"/>
  <c r="L7" i="3" l="1"/>
  <c r="L8" i="3"/>
  <c r="L19" i="3"/>
  <c r="L4" i="3"/>
  <c r="M13" i="3" l="1"/>
  <c r="M16" i="3" l="1"/>
  <c r="M4" i="3"/>
  <c r="L117" i="1"/>
  <c r="L120" i="1"/>
  <c r="L128" i="1"/>
  <c r="M159" i="1"/>
  <c r="M176" i="1" l="1"/>
  <c r="M151" i="1" l="1"/>
  <c r="M150" i="1"/>
  <c r="M128" i="1" l="1"/>
  <c r="M112" i="1"/>
  <c r="M114" i="1"/>
  <c r="M19" i="3"/>
  <c r="M8" i="3"/>
  <c r="M7" i="3"/>
  <c r="M63" i="1"/>
  <c r="M120" i="1" l="1"/>
  <c r="M121" i="1"/>
  <c r="M117" i="1"/>
  <c r="M127" i="1"/>
  <c r="M175" i="1"/>
  <c r="M164" i="1"/>
  <c r="M22" i="1"/>
  <c r="M21" i="1"/>
  <c r="M18" i="1"/>
  <c r="M15" i="1"/>
  <c r="M8" i="1"/>
  <c r="M172" i="1"/>
  <c r="M165" i="1"/>
  <c r="M109" i="1"/>
  <c r="M110" i="1"/>
  <c r="M162" i="1"/>
  <c r="M106" i="1"/>
  <c r="M96" i="1"/>
  <c r="M124" i="1"/>
  <c r="M122" i="1"/>
  <c r="M115" i="1"/>
  <c r="M93" i="1"/>
  <c r="M91" i="1"/>
  <c r="M105" i="1"/>
  <c r="M7" i="1"/>
  <c r="M65" i="1"/>
  <c r="M64" i="1"/>
  <c r="M86" i="1"/>
  <c r="M85" i="1"/>
  <c r="M84" i="1"/>
  <c r="M83" i="1"/>
  <c r="M81" i="1"/>
  <c r="M79" i="1"/>
  <c r="M74" i="1"/>
  <c r="M62" i="1"/>
  <c r="M57" i="1"/>
  <c r="M56" i="1"/>
  <c r="M55" i="1"/>
  <c r="M52" i="1"/>
  <c r="M48" i="1"/>
  <c r="M46" i="1"/>
  <c r="M40" i="1"/>
  <c r="M36" i="1"/>
  <c r="M35" i="1"/>
  <c r="M33" i="1"/>
  <c r="M30" i="1"/>
  <c r="M29" i="1"/>
  <c r="M10" i="1"/>
  <c r="M5" i="1"/>
  <c r="M4" i="1"/>
  <c r="M16" i="1"/>
  <c r="M20" i="1"/>
  <c r="M24" i="1"/>
</calcChain>
</file>

<file path=xl/sharedStrings.xml><?xml version="1.0" encoding="utf-8"?>
<sst xmlns="http://schemas.openxmlformats.org/spreadsheetml/2006/main" count="2938" uniqueCount="694">
  <si>
    <t>Przedsięwzięcie (wiązka projektów)</t>
  </si>
  <si>
    <t>PROJEKT</t>
  </si>
  <si>
    <t>Skrócona nazwa przedsięwzięcia (wiązki projektów)</t>
  </si>
  <si>
    <t xml:space="preserve">Wskazanie i uzasadnienie realizacji celu Strategii ZIT, przez przedsięwzięcie (wiązkę projektów) ze wskazaniem podejścia zintegrowanego </t>
  </si>
  <si>
    <t>Szacowana, skumulowana wartość wskaźnika dla przedsięwzięcia (wiązki projektów)
(wskaźnik z FEM 2021-2027)</t>
  </si>
  <si>
    <t>Lp.</t>
  </si>
  <si>
    <t>Tytuł projektu</t>
  </si>
  <si>
    <t>Nazwa beneficjenta/ew. partnerów</t>
  </si>
  <si>
    <t xml:space="preserve">Planowany zakres projektu – najważniejsze elementy projektu </t>
  </si>
  <si>
    <t>Wskazanie zgodności projektu z programem</t>
  </si>
  <si>
    <t>NR DZIAŁANIA</t>
  </si>
  <si>
    <t>Planowane źródło finansowania, w przypadku finansowania w ramach FEM 21-27 wskazanie konkretnego CS</t>
  </si>
  <si>
    <r>
      <t>Maksymalna</t>
    </r>
    <r>
      <rPr>
        <b/>
        <sz val="10"/>
        <color theme="1"/>
        <rFont val="Calibri"/>
        <family val="2"/>
        <scheme val="minor"/>
      </rPr>
      <t xml:space="preserve"> wartość wkładu UE </t>
    </r>
    <r>
      <rPr>
        <b/>
        <u/>
        <sz val="10"/>
        <color theme="1"/>
        <rFont val="Calibri"/>
        <family val="2"/>
        <scheme val="minor"/>
      </rPr>
      <t>(zł)</t>
    </r>
  </si>
  <si>
    <r>
      <t>Maksymalna</t>
    </r>
    <r>
      <rPr>
        <b/>
        <sz val="10"/>
        <color theme="1"/>
        <rFont val="Calibri"/>
        <family val="2"/>
        <scheme val="minor"/>
      </rPr>
      <t xml:space="preserve"> wartość wkładu UE </t>
    </r>
    <r>
      <rPr>
        <b/>
        <u/>
        <sz val="10"/>
        <color theme="1"/>
        <rFont val="Calibri"/>
        <family val="2"/>
        <scheme val="minor"/>
      </rPr>
      <t xml:space="preserve">(euro)
</t>
    </r>
    <r>
      <rPr>
        <i/>
        <sz val="10"/>
        <color theme="1"/>
        <rFont val="Calibri"/>
        <family val="2"/>
        <charset val="238"/>
        <scheme val="minor"/>
      </rPr>
      <t>wg średniego kursu dla okresu 2016-2022 tj. 1 EUR=4,4074</t>
    </r>
  </si>
  <si>
    <t>Powiązanie z innymi projektami/wskazanie konkretnych cech zintegrowania projektu (ZIT)</t>
  </si>
  <si>
    <t>Modernizacja energetyczna budynków użyteczności publicznej na terenie Metropolii Krakowskiej</t>
  </si>
  <si>
    <t>Głęboka modernizacja energetyczna budynków użyteczności publicznej na terenie gminy Biskupice</t>
  </si>
  <si>
    <t>Gmina Biskupice</t>
  </si>
  <si>
    <t>FEM 2021-2027, CS 2(i)</t>
  </si>
  <si>
    <t>2024-2025</t>
  </si>
  <si>
    <t>Głęboka modernizacja energetyczna budynku SP w Igołomii</t>
  </si>
  <si>
    <t>Gmina Igołomia-Wawrzeńczyce</t>
  </si>
  <si>
    <t>Gmina Kraków</t>
  </si>
  <si>
    <t>Gmina Michałowice</t>
  </si>
  <si>
    <t>Modernizacja energetyczna obiektów BUP1</t>
  </si>
  <si>
    <t>Gmina Skawina</t>
  </si>
  <si>
    <t>Termomodernizacja budynków użyteczności publicznej z wykorzystaniem odnawialnych źródeł energii</t>
  </si>
  <si>
    <t>Gmina Świątniki Górne</t>
  </si>
  <si>
    <t>2024-2026</t>
  </si>
  <si>
    <t>Gmina Wieliczka</t>
  </si>
  <si>
    <t>Gmina Wielka Wieś</t>
  </si>
  <si>
    <t>Gmina Zielonki</t>
  </si>
  <si>
    <t>Wspieranie energii odnawialnej na terenie Metropolii Krakowskiej</t>
  </si>
  <si>
    <t>Gmina Czernichów</t>
  </si>
  <si>
    <t>FEM 2021-2027, CS 2(ii)</t>
  </si>
  <si>
    <t>Gmina Kocmyrzów-Luborzyca</t>
  </si>
  <si>
    <t>Gmina Liszki</t>
  </si>
  <si>
    <t>Gmina Mogilany</t>
  </si>
  <si>
    <t>Montaż instalacji OZE na budynkach użyteczności publicznej w gminie Mogilany.</t>
  </si>
  <si>
    <t>Gmina Niepołomice</t>
  </si>
  <si>
    <t>Gmina Zabierzów</t>
  </si>
  <si>
    <t>Rozwój energii odnawialnej na terenie gminy Zielonki</t>
  </si>
  <si>
    <t>Podnoszenie poziomu retencji na terenie Metropolii Krakowskiej</t>
  </si>
  <si>
    <t>FEM 2021-2027, CS 2(iv)</t>
  </si>
  <si>
    <t>Budowa lub przebudowa instalacji zagospodarowujących wody opadowe i roztopowe - projekt kierowany do mieszkańców wg uzgodnionego standardu metropolitalnego.</t>
  </si>
  <si>
    <t>Rozwój różnych form małej
retencji  w gminie Liszki</t>
  </si>
  <si>
    <t>Mikroretencja w gminie Mogilany</t>
  </si>
  <si>
    <t>Projekt parasolowy dla mieszkańców z zakresu mikroretencji -  projekt kierowany do mieszkańców wg uzgodnionego standardu metropolitalnego.</t>
  </si>
  <si>
    <t>Budowa lub przebudowa instalacji zagospodarowujących wody opadowe i roztopowe.</t>
  </si>
  <si>
    <t>Budowa lub przebudowa instalacji zagospodarowujących wody opadowe i roztopowe; zakup zbiorników naziemnych.</t>
  </si>
  <si>
    <t>Rozwój i modernizacja infrastruktury wodno-kanalizacyjnej na terenie Metropolii Krakowskiej</t>
  </si>
  <si>
    <t>FEM 2021-2027, CS 2(v)</t>
  </si>
  <si>
    <t>Budowa kanalizacji sanitarnej dla miejscowości Gaj, gmina Mogilany – etap III</t>
  </si>
  <si>
    <t>Modernizacja gospodarki wodno-ściekowej wraz z infrastrukturą towarzyszącą w aglomeracji Zabierzów-Balice</t>
  </si>
  <si>
    <t>Budowa punktów selektywnego zbierania odpadów komunalnych na terenie Metropolii Krakowskiej</t>
  </si>
  <si>
    <t>FEM 2021-2027, CS 2(vi)</t>
  </si>
  <si>
    <t>Budowa punktu selektywnej zbiórki odpadów komunalnych w gminie Igołomia-Wawrzeńczyce</t>
  </si>
  <si>
    <t>Budowa PSZOK II w Gminie  Wieliczka</t>
  </si>
  <si>
    <t>Budowa punktu selektywnej zbiórki odpadów komunalnych w Wielkiej Wsi</t>
  </si>
  <si>
    <t>Budowa PSZOK w Gminie Zabierzów</t>
  </si>
  <si>
    <t>Rozwój i modernizacja infrastruktury transportu zbiorowego, zakup taboru oraz zapewnienie bezpiecznej komunikacji pieszej na terenie Metropolii Krakowskiej</t>
  </si>
  <si>
    <t>FEM 2021-2027, CS 2(viii)</t>
  </si>
  <si>
    <t>Budowa przystanku kolejowego SKA „Kraków Prądnik Czerwony” wraz z budową parkingu typu Park &amp; Ride</t>
  </si>
  <si>
    <t>Budowa zintegrowanego węzła przesiadkowego wraz z parkingiem P&amp;R Bronowice oraz terminalem autobusowym</t>
  </si>
  <si>
    <t>Budowa Parkingu P&amp;R w Raciborowicach</t>
  </si>
  <si>
    <t>Budowa Parkingu P&amp;R w Więcławicach</t>
  </si>
  <si>
    <t>Rozbudowa Parkingu P&amp;R w Michałowicach</t>
  </si>
  <si>
    <t xml:space="preserve">Budowa P&amp;R II w Zabierzowie w gminie Zabierzów </t>
  </si>
  <si>
    <t>Budowa infrastruktury rowerowej i pieszo-rowerowej na terenie Metropolii Krakowskiej</t>
  </si>
  <si>
    <t>Budowa drogi dla rowerów wzdłuż południowej strony Al. Pokoju</t>
  </si>
  <si>
    <t>Budowa drogi dla rowerów na odcinku ul. Walerego Sławka od skrzyżowania z ul. Kamieńskiego do skrzyżowania z ul. Puszkarską</t>
  </si>
  <si>
    <t>Budowa drogi dla rowerów po północnej stronie ul. Brożka</t>
  </si>
  <si>
    <t>Budowa ścieżki rowerowej wzdłuż ul. Nawojki w Krakowie</t>
  </si>
  <si>
    <t>Budowa ścieżki rowerowej wzdłuż ul. Jancarza w Krakowie</t>
  </si>
  <si>
    <t>Budowa ciągu pieszo-rowerowego w Młodziejowicach</t>
  </si>
  <si>
    <t>Budowa ciągów pieszo-rowerowych i/lub ścieżek rowerowych prowadzących do przystanków komunikacji zbiorowej</t>
  </si>
  <si>
    <t>Podnoszenie dostępności i jakości kształcenia przedszkolnego na terenie Metropolii Krakowskiej</t>
  </si>
  <si>
    <t>Zwiększenie miejsc w oddziałach przedszkolnych w Gminie Biskupice</t>
  </si>
  <si>
    <t>FEM 2021-2027, CS 4(f)</t>
  </si>
  <si>
    <t>Edukacja włączająca oraz likwidacja barier i podniesienie dostępności przedszkoli na terenie Igołomii-Wawrzeńczyce</t>
  </si>
  <si>
    <t>Tworzenie nowych miejsc przedszkolnych w placówkach oświatowych Gminy Liszki wraz z edukacją włączającą i realizacją zadań dodatkowych</t>
  </si>
  <si>
    <t>Dwujęzyczny Przedszkolak</t>
  </si>
  <si>
    <t>Realizacja zajęć dodatkowych w przedszkolu</t>
  </si>
  <si>
    <t>Utworzenie nowych miejsc przedszkolnych 
w Gminie Skawina</t>
  </si>
  <si>
    <t>Utworzenie nowych miejsc przedszkolnych </t>
  </si>
  <si>
    <t>DWUJĘZYCZNY MALUCH – Realizacja programów dwujęzyczności w zakresie języka angielskiego w oddziałach przedszkolnych</t>
  </si>
  <si>
    <t>Podnoszenie dostępności i jakości kształcenia ogólnego na terenie Metropolii Krakowskiej</t>
  </si>
  <si>
    <t>Rozwój kształcenia ogólnego w gminie Igołomia-Wawrzeńczyce</t>
  </si>
  <si>
    <t>Kreatywny uczeń - kreatywna szkoła</t>
  </si>
  <si>
    <t>Przyjazna Szkoła</t>
  </si>
  <si>
    <t>Rozwój kompetencji kluczowych uczniów szkół z terenu gminy Niepołomice</t>
  </si>
  <si>
    <t>Podnoszenie dostępności i jakości kształcenia zawodowego na terenie Metropolii Krakowskiej</t>
  </si>
  <si>
    <t>Podnoszenie dostępności i jakości usług społecznych na terenie Metropolii Krakowskiej</t>
  </si>
  <si>
    <t>FEM 2021-2027, CS 4(k)</t>
  </si>
  <si>
    <t>„Nie jesteś sam"</t>
  </si>
  <si>
    <t>Utworzenie placówki wsparcia dziennego dla dzieci i młodzieży z terenu Gminy Kocmyrzów – Luborzyca</t>
  </si>
  <si>
    <t>Rozwiń żagle w „Przystani”</t>
  </si>
  <si>
    <t>Na młodość</t>
  </si>
  <si>
    <t>Zdrowiej w domu</t>
  </si>
  <si>
    <t>Rozwój i funkcjonowanie placówek wsparcia dla osób starszych i niesamodzielnych</t>
  </si>
  <si>
    <t>Utworzenie nowej placówki wsparcia dziennego dla dzieci i młodzieży - świetlica środowiskowa</t>
  </si>
  <si>
    <t xml:space="preserve">Usługi w zakresie poradnictwa specjalistycznego </t>
  </si>
  <si>
    <t>Rozwój placówek wsparcia dziennego dla dzieci i młodzieży w Gminie Wielka Wieś</t>
  </si>
  <si>
    <t>Podnoszenie dostępności i jakości usług zdrowotnych na terenie Metropolii Krakowskiej</t>
  </si>
  <si>
    <t>Usługi w zakresie psychiatrii środowiskowej skierowanej do osób dorosłych</t>
  </si>
  <si>
    <t>FEM 2021-2027, CS 5(i)</t>
  </si>
  <si>
    <t>LISTA PROJEKTÓW ZIT METROPOLIA KRAKOWSKA DO STRATEGII ZINTEGROWANYCH INWESTYCJI TERYTORIALNYCH METROPOLII KRAKOWSKIEJ NA LATA 2021-2027 
- część dotycząca programu Fundusze Europejskie na Infrastrukturę, Klimat i Środowisko na lata 2021-2027</t>
  </si>
  <si>
    <t>Maksymalna wartość wkładu UE (zł)</t>
  </si>
  <si>
    <t>Przewidywany okres realizacji projektu</t>
  </si>
  <si>
    <t>Budowa linii tramwajowej KST (os. Krowodrza Górka - Azory) w Krakowie</t>
  </si>
  <si>
    <t>Budowa torowiska od pętli Krowodrza Górka wzdłuż ul. Opolskiej do pętli autobusowej Azory (o długości 2,5 km toru podwójnego) wraz z infrastrukturą techniczną. Pętla Azory będzie w pełni zadaszona w wyposażona w budynek terminala pasażerskiego. Wzdłuż trasy nowoprojektowanej linii przewidziano: budowę 4 przystanków wraz z tablicami dynamicznej informacji pasażerskiej, przebudowę ulic i slrzyżowań w niezbędnym zakresie, przebudowę i budowę chodników, przebudowę i budowę ścieżek rowerowych, budowę ekranów akustycznych oraz budowę kładki pieszo-rowerowej nad il.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sąsiedztwie pętli Azory powstanie kubaturowy, trzypoziomowy parking P+R na ok. 200 samochodów wraz z zadaszonym parkingiem Bike&amp;Ride o pojemności 50 rowerów. W ramach parkingu przewidziano 10 miejsc dla osób z niepełnosprawnościami oraz 4 miejsca do ładowania pojazdów elektrycznych.</t>
  </si>
  <si>
    <t>FENX.03.01</t>
  </si>
  <si>
    <t>Budowa linii tramwajowej od pętli Mały Płaszów do węzła drogowego Kraków Przewóz (S7)</t>
  </si>
  <si>
    <t>Projekt obejmuje przebudowę układu torowo-drogowego wraz z niezbędną infrastrukturą towarzyszącą oraz przekładkami kolidującego uzbrojenia. Projekt obejmuje budowę łącznicy torowiska z ul. Nowosądeckiej w ul. Wielicką w kierunku pętli tramwajowej Nowy Bieżanów wraz z budową podstacji trakcyjnej. Ponadto, w ramach projektu planowana jest budowa oświetlenia i odwodnienia oraz przebudowa istniejących peronów tramwajowych.</t>
  </si>
  <si>
    <t>Projekt jest zgodny z działaniem 03.01 Transport miejski. Zakres interwencji 081 – infrastruktura czystego transportu miejskiego.
Odwrócenie trendu rosnących podróży transportem indywidualnym i malejących transportem zbiorowym staje się dla Gminy Niepołomice celem pierwszoplanowym głównie ze względu na katastrofalny stan powietrza i rosnące zatłoczenie dróg. Niezbędne jest kontynuowanie prac nad wdrożeniem wspólnej polityki transportowej gmin tworzących KrOF określającej funkcje transportu indywidualnego i transportu zbiorowego a także zakładającej wprowadzenie wspólnego systemu sterowania ruchem, taryfowego i informacyjnego. Koordynacji będzie też wymagała realizacja działań infrastrukturalnych polegających głównie na budowie węzłów przesiadkowych z parkingami P&amp;R / B&amp;R i terminalami autobusowymi, integrujących podsystemy transportu drogowego, kolejowego, autobusowego, tramwajowego, rowerowego. Deficyty przepustowości sieci drogowej powinny być rekompensowane rozwojem sieci transportu zbiorowego, co wpłynie na osiągniecie celów priorytetu.</t>
  </si>
  <si>
    <t>I kw. 2025 - IV kw. 2027</t>
  </si>
  <si>
    <t>Zakres projektu: 
a) budowa parkingów P&amp;R przy przystankach kolejowych na linii kolejowej 94 i 97 tj. 
●Budowa węzła przesiadkowego Skawina Zachodnia, w zakres którego wchodzi parking P&amp;R na 98 samochodów, w tym 6 stanowisk dla niepełnosprawnych, zatokę Kiss&amp;Ride, droga dojazdowa do węzła, ciągi pieszo - rowerowe, zatoki autobusowe, 2 zadaszone wiaty rowerowe na 50 rowerów. 
●P&amp;R Radziszów Centrum, w zakres którego wchodzi parking na 38 samochodów w tym 3 dla os. niepełnosprawnych, B&amp;R na 20 rowerów - 
●P&amp;R Zelczyna, parking na 20 samochodów w tym 2 dla os. niepełnosprawnych, B&amp;R na 20 rowerów, droga dojazdowa do P&amp;R szacowana wartość: 
●P&amp;R Rzozów w zakres którego wchodzi parking na 9 samochodów w tym 1 dla os. niepełnosprawnych, B&amp;R na 20 rowerów 
b) Budowa ciągów pieszo-rowerowych i ścieżek rowerowych prowadzących do przystanków komunikacji zbiorowej  
●Ścieżka pieszo-rowerowa ul. Brzegi Radziszów łącząca istniejące CPR z Przystankiem kolejowym i P&amp;R  Radziszów Centrum, 79m, szerokość 3 m. w technologii RCC
●CPR Rzozów, 3 zadania ścieżka pieszo - rowerowa prowadząca do przystanku kolejowego Rzozów, CPR prowadzący do przystanku kolejowego Rzozów Centrum</t>
  </si>
  <si>
    <t>Rozwój zrównoważonej mobilności w gminie Zielonki</t>
  </si>
  <si>
    <t>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i minimalizowania negatywnego wpływu transport na środowisko naturalne</t>
  </si>
  <si>
    <t xml:space="preserve">Budowa węzła przesiadkowego w Zabierzowie Bocheńskim w Gminie Niepołomice </t>
  </si>
  <si>
    <t>Budowa węzła przesiadkowego z parkingiem P&amp;R oraz B&amp;R w Zabierzowie Bocheńskim wraz z budową dojść i dojazdów rowerowych. Projekt będzie uwzględniać potrzeby osób o ograniczonej mobilności oraz działania informacyjne dla pasażerów z państw trzecich. Inwestycja będzie zakładać wykorzystywanie  energii z OZE oraz wprowadzać rozwiązania technologiczne polegające na retencjonowaniu wody. Inwestycja bezpośrednio powiązana będzie z liniami autobusowymi w ramach systemu Komunikacji Miejskiej w Krakowie, w ramach współpracy z Województwem Małopolskim, liniami gminnymi oraz przewoźników prywatnych.</t>
  </si>
  <si>
    <t>Budowa parkingów P&amp;R na linii kolejowej 94 i 97 wraz z budową infrastruktury pieszo -rowerowej prowadzącej do przystanków komunikacji zbiorowej na terenie Gminy Skawina</t>
  </si>
  <si>
    <t>Celem projektu jest zmiana zachowań komunikacyjnych prowadzących do zwiększenia udziału komunikacji zbiorowej w ogóle podróży, poprzez tworzenie warunków dla budowy sprawnych, przyjaznych dla podróżnych, ekologicznych i zintegrowanych systemów transportu miejskiego w regionie, usprawnienie systemu mobilności miejskiej polegające na integracji komunikacji indywidualnej i zbiorowej, poprzez budowę służącej temu infrastruktury (węzły przesiadkowe, parkingi parkuj i jedź, infrastruktura pieszo – rowerowa ułatwiająca dostęp do komunikacji zbiorowej), zmniejszenia emisji CO2 i innych zanieczyszczeń uciążliwych dla środowiska i mieszkańców aglomeracji poprzez wzrost poziomu proekologicznych rozwiązań transportowych i stworzenie alternatyw dla transportu samochodowego.
Ponadto projekt przewiduje poprawę bezpieczeństwa ruchu drogowego, pieszych i rowerzystów poprzez separację ruchu rowerowego od samochodowego, budowę infrastruktury pieszo-rowerowej oraz fizyczne uspokajanie ruchu. Poprawę jakości życia na terenie Krakowskiego Obszaru Funkcjonalnego, poprzez zwiększenie ruchliwości i poprawę mobilności mieszkańców, poprawę ich stanu zdrowia i wzrost świadomości ekologicznej mieszkańców Gminy, a także stworzenie zintegrowanego systemu transportu na terenie Krakowskiego Obszaru Funkcjonalnego poprzez poprawę powiązań komunikacyjnych pomiędzy Gminą Skawina a gminami ościennymi.</t>
  </si>
  <si>
    <t>Przebudowa torowiska tramwajowego w ul. Starowiślnej w Krakowie wraz z infrastrukturą towarzyszącą w Krakowie</t>
  </si>
  <si>
    <t>Projekt obejmuje przebudowę układu torowo-drogowego wraz z niezbędną infrastrukturą towarzyszącą oraz przekładkami kolidującego uzbrojenia. Zadanie prowadzone jest na odcinku od skrzyżowania z ul. Dietla do Mostu Powstańców Śląskich. W ramach projektu planowana jest wymiana torowiska tramwajowego oraz modernizacja sieci trakcyjnej. Dodatkowo zakres projektu obejmuje przebudowę chodników, budowę drogi dla rowerów, budowę oświetlenia, realizację prac dot. odwodnienia, a także nasadzenia drzew.</t>
  </si>
  <si>
    <t>Lista podstawowa/rezerwowa</t>
  </si>
  <si>
    <t>podstawowa</t>
  </si>
  <si>
    <t>Budowa linii tramwajowej pomiędzy skrzyżowaniem ulic Wielickiej, Teligi, Kostaneckiego a osiedlem Rżąka wraz z pętlą tramwajową oraz parkingiem Park&amp;Ride w Krakowie</t>
  </si>
  <si>
    <t>Gmina Miejska Kraków</t>
  </si>
  <si>
    <t>rezerwowa</t>
  </si>
  <si>
    <t>Zakres zadania obejmuje budowę torowiska od skrzyżowania ulic Wielickiej, Teligi i Kostaneckiego do osiedla Rżąka (z możliwością przedłużenia do Wieliczki) wraz z infrastrukturą techniczną.Wzdłuż trasy nowoprojektowanej linii przewidziano: budowę przystanków wraz z tablicami dynamicznej informacji pasażerskiej, przebudowę ulic i skrzyżowań w niezbędnym zakresie, przebudowę i budowę chodników, przebudowę i budowę ścieżek rowerowych, budowę ekranów akustycznych.Linia zostanie włączona do Obszarowego Systemu Sterowania Ruchem.</t>
  </si>
  <si>
    <t>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
W szczególności realizacja projektu realizuje cel EFRR/FS.CP2.VIII ‐ Wspieranie zrównoważonej multimodalnej mobilności miejskiej jako elementu transformacji w kierunku gospodarki zeroemisyjnej</t>
  </si>
  <si>
    <t>Przebudowa torowiska wzdłuż ulicy Solidarności w Krakowie wraz z podstacjami trakcyjnymi nr 01 „Czyżyny”, nr 02 „Zajezdnia Nowa Huta”, nr 03 „Pleszów”, nr 08 „Cementownia”, nr 10 „Bulwarowa</t>
  </si>
  <si>
    <t>Projekt obejmuje przebudowę układu torowo-drogowego wzdłuż ulicy Solidarności w Krakowie na odcinku od Placu Centralnego do ul. Bulwarowej wraz z niezbędną infrastrukturą towarzyszącą oraz przekładkami kolidującego uzbrojenia oraz odcinek od ul. Bulwarowej dowiązujący się do trasy S7 w Krakowie w zakresie przebudowy układu torowego. W związku z planami budowy linii energetycznych przez Krakowski Holding Komunalny z Ekospalarnii Kraków do podstacji trakcyjnych na terenie Nowej Huty w Krakowie i wykorzystania wyprodukowanej energii elektrycznej na cele trakcyjne, należy dostosować podstacje trakcyjne do możliwości włączenia w system budowanych linii energetycznych z Ekospalarnii.W związku z koniecznością sprostania zapotrzebowaniu na zwiększone zużycie energii trakcyjnej przez nowoczesny tabor tramwajowy niezbędne jest przeprowadzenie w ramach projektu gruntownej modernizacji podstacji trakcyjnych zasilających (stale lub w razie awarii) torowisko w ul. Solidarności oraz układu rezerwowego tj. nr 02 „Zajezdnia Nowa Huta”, nr 03 „Pleszów”, nr 08 „Cementownia”, nr 10 „Bulwarowa”.</t>
  </si>
  <si>
    <t>Rozwój inteligentnych systemów transportowych (ITS) poprawiających dostępność komunikacyjną na terenie miasta Krakowa</t>
  </si>
  <si>
    <t>Rozwój floty tramwajowej do obsługi systemu Komunikacji Miejskiej Krakowa poprzez zakup kolejnych nowoczesnych niskopodłogowych wagonów</t>
  </si>
  <si>
    <t>W ramach projektu zakupionych zostanie 30 fabrycznie nowych niskopodłogowych wagonów tramwajowych, w tym dwukierunkowych oraz wyposażonych w system jazdy bez zasilania z sieci trakcyjnej (6 szt. wagonów o długości 32-34 m dwukierunkowych, 10 szt. wagonów o długości 40-45 m jednokierunkowych i 14 szt. wagonów o długości 24-27 m jednokierunkowych).Tramwaje kupione w ramach projektu będą posiadały niską podłogę. Wyposażone będą także w platformy najazdowe w obszarze drzwi dedykowane dla osób niepełnosprawnych, klimatyzację w przedziale pasażerskim, system monitoringu wewnętrznego i zewnętrznego, zwiększający poczucie bezpieczeństwa podróżnym oraz inne udogodnienia.</t>
  </si>
  <si>
    <t>III kw. 2024 - II kw. 2027</t>
  </si>
  <si>
    <t>III kw. 2025 - IV kw. 2026</t>
  </si>
  <si>
    <t>Budowa łącznicy torowiska z ul. Nowosądeckiej w ul. Wielicką w Krakowie wraz z podstacją trakcyjną</t>
  </si>
  <si>
    <t>Inwestycja ma na celu poprawę obsługi komunikacyjnej transportem publicznym (poprzez przedłużenie istniejącej linii tramwajowej do Małego Płaszowa), a także kołowej (poprzez budowę brakującego odcinka ul. Domagały) terenów przemysłowych i usługowych położonych we wschodniej części Krakowa. Inwestycja powinna przyczynić się również do zwiększenia udziału transportu zbiorowego w podróżach mieszkańców Krakowa i Metropolii Krakowskiej dzięki budowie węzła przesiadkowego z parkingiem Park+Ride. 
1. Budowa linii tramwajowej o długości ok. 4,3 km podwójnego toru.
2.Budowa 20 peronów przystankowych (w tym 4 perony w obrębie pętli tramwajowej).
3.Budowa sieci trakcyjnej i podstacji trakcyjnej.
4.Budowa węzła przesiadkowego z pętlą tramwajową, terminalem autobusowym komunikacji miejskiej i aglomeracyjnej oraz parkingiem Park+Ride na ok. 500 miejsc postojowych (w tym stanowiska do ładowania samochodów elektrycznych).
5.Przebudowa istniejącego układu drogowego (jezdni, ciągów   pieszych i rowerowych) w zakresie wynikającym z budowy linii tramwajowej i węzła przesiadkowego.
6. Rozbudowa ulicy Domagały polegająca na budowie brakującego odcinka od ul. Tadeusza Śliwiaka do ul. Nad Drwiną o długości ok. 600m, wraz z mostem nad rzeką Drwina o długości ok. 30m. Jezdnia o przekroju 1x2 pasy ruchu o szerokości 3,5m każdy, ciągi piesze i rowerowe, a także przystanki komunikacji autobusowej
7.Budowa i przebudowa niezbędnego zakresu sieci infrastruktury technicznej (odwodnienie, oświetlenie, sieć elektroenergetyczna, sieć teletechniczna).
8.Przebudowa sieci infrastruktury technicznej kolidującej z inwestycją.</t>
  </si>
  <si>
    <t>2025-2026</t>
  </si>
  <si>
    <t>Rozwój energii odnawialnej na terenie Gminy Liszki</t>
  </si>
  <si>
    <t>Budowa elektrowni fotowoltaicznej w Piekarach, Gmina Liszki</t>
  </si>
  <si>
    <t>Budowa CPR przy drodze wojewódzkiej nr 774 w miejscowości Cholerzyn, Budzyń i Kryspinów, gm. Liszki</t>
  </si>
  <si>
    <t>Wybudowanie 7 obiektów „Park &amp; Ride” zlokalizowanych w bezpośrednim sąsiedztwie przystanków transportu zbiorowego oraz wybudowanie 12 obiektów "Bike &amp; Ride" w bezpośrednim sąsiedztwie przystanków komunikacyjnych lub obiektów użyteczności publicznej. Ponadto projekt przewiduje realizację infrastruktury pieszo-rowerowej w postacji ciągów pieszo-rowerowych umożliwiających dojazd mieszkańcom nowo wybudowanych miejsc zamieszkania do punktów przesiadkowych (budowa ciągu pieszo-rowerowego wzdłuż drogi E7 w miejscowościach Boleń, Bibice i Węgrzce na długości ok. 3 km, ciąg pieszo-rowerowy wzdłuż ul. Marszowieckiej w Zielonkach o długości 0,67 km prowadzący do końcowej pętli autobusowej). W ramach projektu przewidziano instalację 25 tablic informujących o aktualnych kursach autobusów zlokalizowanych na przystankach przy najczęściej uczęszczanych trasach.</t>
  </si>
  <si>
    <t xml:space="preserve">Deinstytucjonalizacja usług społecznych dla osób starszych i zależnych </t>
  </si>
  <si>
    <t>Mądry przedszkolak</t>
  </si>
  <si>
    <t>Etykiety wierszy</t>
  </si>
  <si>
    <t>Suma końcowa</t>
  </si>
  <si>
    <t>Część dotycząca programu FEM 2021-2027 
- CS 2(i), 2(ii), 2(iv), 2(vi), 2(vi), 2(viii), 4(f), 4(k)</t>
  </si>
  <si>
    <t>Część dotycząca programu FEM 2021-2027 
- CS 5(i)</t>
  </si>
  <si>
    <t>Rozwój usług społecznych w gminie Czernichów</t>
  </si>
  <si>
    <t>Rozwój usług społecznych w gminie Świątniki Górne</t>
  </si>
  <si>
    <t>Część dotycząca programu 
FEnIKS 2021-2027</t>
  </si>
  <si>
    <t xml:space="preserve">Budowa wielopoziomowego parkingu P&amp;R i B&amp;R przy stacji kolejowej Wieliczka Park w Gminie Wieliczka </t>
  </si>
  <si>
    <t xml:space="preserve">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centrum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</si>
  <si>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 xml:space="preserve">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(zmiana środka transport na transport zbiorowy) i minimalizowania negatywnego wpływu transport na środowisko naturalne
Dzięki realizacji projektu ulegnie poprawie dostępność komunikacyjną dla mieszkańców gminy infrastruktury umożliwiającej zmianą środka transport na transport zbiorowy w dogodnej lokalizacji oraz podniesie świadomość środowiskową lokalnej społeczności. </t>
  </si>
  <si>
    <t>Budowa parkingu P&amp;R i B&amp;R przy przystanku kolejowym Wieliczka Bogucice w Gminie Wieliczka</t>
  </si>
  <si>
    <t xml:space="preserve">Zakres inwestycji obejmuje wykonanie projektu parkingu oraz jego budowę wraz z niezbędną infrastrukturą towarzyszącą. Będzie on  znajdował się blisko przystanku kolejowego Wieliczka – Bogucice  z wytyczonymi dogodnymi dojściami do przystanków transportu zbiorowego wraz z uwzględnieniem zachowania zasad dostępności dla osób o ograniczonej mobilności oraz z niepełnosprawnościami. Na parkingu planowanych jest 100 miejsc postojowych dla samochodów i 30 miejsc do parkowania dla rowerów. </t>
  </si>
  <si>
    <t>Rozbudowa węzła przesiadkowego w rejonie ulic Piłsudskiego, Niepołomska w Wieliczce</t>
  </si>
  <si>
    <t>IV kw. 2023 - IV kw. 2026</t>
  </si>
  <si>
    <t>W ramach inwestycji zostanie wykonany projekt budowlany oraz przebudowana zostanie pętla autobusowa, taka by parametry nowej pętli uwzględniały możliwość obsługiwania taboru przegubowego dostosowanego do obsługi większej ilości pasażerów. Parametry obecnie funkcjonującej zatoki nie pozwalają na uruchomienie autobusu przegubowego, który poprawiłby komfort jazdy mieszkańców oraz turystów, korzystających z połączenia miasta Krakowa z Wieliczką. 
W ramach projektu zostanie wybudowana pętla wraz  z niezbędna infrastukturą towarzyszącą. Powstanie parking dla 19 pojazdów osobowych wraz z miejscami postojowymi dla osób niepełnosprawnych. Zostaną zamontowane wiaty dla rowerów. Planuje się zamontować stojaki na 20 rowerów. W ramach projektu zostanie także wybudowane zaplecze socjalne dla kierowców.</t>
  </si>
  <si>
    <t xml:space="preserve">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i minimalizowania negatywnego wpływu transport na środowisko naturalne
Dzięki realizacji projektu ulegnie poprawie dostępność komunikacyjna dla mieszkańców gminy pod kątem infrastruktury umożliwiającej obsługę większej liczby pasażerów transportem zbiorowym. </t>
  </si>
  <si>
    <t xml:space="preserve">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centrum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</si>
  <si>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 xml:space="preserve">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</si>
  <si>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Projekt obejmuje:
1. Montaż tablic dynamicznej informacji pasażerskiej (DIP) na przystankach autobusowych oraz autobusowo-tramwajowych (wspólne tablice dla tramwajów oraz autobusów) na terenie m. Krakowa
2. Montaż tablic zmiennej treści (VMS) na wjazdach do miasta Krakowa od strony północnej, wschodniej i zachodniej, informujących o czasie przejazdu oraz trasie alternatywnej, montaż detektorów (ANPR, bluetooth, indukcyjna)
3.Kontrola dostępu (obszar Kazimierza, Centrum oraz BUS Pasy)</t>
  </si>
  <si>
    <t>Planowany termin złożenia wniosku o dofinansowanie (WOD) w ujęciu miesiąc/rok</t>
  </si>
  <si>
    <r>
      <t xml:space="preserve">Planowany </t>
    </r>
    <r>
      <rPr>
        <b/>
        <u/>
        <sz val="10"/>
        <color theme="1"/>
        <rFont val="Calibri"/>
        <family val="2"/>
        <scheme val="minor"/>
      </rPr>
      <t>maksymalny</t>
    </r>
    <r>
      <rPr>
        <b/>
        <sz val="10"/>
        <color theme="1"/>
        <rFont val="Calibri"/>
        <family val="2"/>
        <scheme val="minor"/>
      </rPr>
      <t xml:space="preserve"> okres realizacji (w latach)</t>
    </r>
  </si>
  <si>
    <t>Budowa przystanku kolejowego oraz parkingu P&amp;R (poza centrum miasta).
Projekt będzie wynikał z Planu Zrównoważonej Mobilności Metropolii Krakowskiej.</t>
  </si>
  <si>
    <t>Budowa miejsc postojowych w ramach parkingu P+R oraz infrastruktury towarzyszącej.Projekt będzie wynikał z Planu Zrównoważonej Mobilności Metropolii Krakowskiej.</t>
  </si>
  <si>
    <r>
      <t xml:space="preserve">Projekt realizuje typ operacji A. w ramach Działania </t>
    </r>
    <r>
      <rPr>
        <sz val="10"/>
        <color rgb="FF000000"/>
        <rFont val="Calibri"/>
        <family val="2"/>
        <charset val="238"/>
        <scheme val="minor"/>
      </rPr>
      <t>2.18</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t>
    </r>
  </si>
  <si>
    <t>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t>
  </si>
  <si>
    <t>Projekt realizuje typ operacji A w ramach Działania 2.21 FEM tj. magazyny energii. Projekt spełnia wszystkie warunki wskazane w programie i linii demarkacyjnej w obszarze dopuszczalnych mocy wytwórczych oraz nie zawiera elementów wyłączonych ze wsparcia w ramach programu.</t>
  </si>
  <si>
    <t xml:space="preserve">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
</t>
  </si>
  <si>
    <t xml:space="preserve">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t>
  </si>
  <si>
    <t>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t>
  </si>
  <si>
    <t>Projekt realizuje typ operacji A w ramach Działania 3.1 FEM tj. transport miejski. Projekt spełnia wszystkie warunki wskazane w programie i linii demarkacyjnej oraz nie zawiera elementów wyłączonych ze wsparcia w ramach programu.</t>
  </si>
  <si>
    <t>Działanie</t>
  </si>
  <si>
    <t>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</si>
  <si>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</si>
  <si>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Poprawa jakości i dostępności infrastruktury oraz oferty czasu wolnego, ochrona i rozwój zasobów dziedzictwa kulturowego Metropolii Krakowskiej.</t>
  </si>
  <si>
    <t>I 2025</t>
  </si>
  <si>
    <t>X 2024</t>
  </si>
  <si>
    <t>XII 2024</t>
  </si>
  <si>
    <t>Termomodernizacja budynku komunalnego w Raciborowicach. Etap I</t>
  </si>
  <si>
    <t>Termomodernizacja budynku komunalnego w Raciborowicach. Etap II</t>
  </si>
  <si>
    <t>VII 2024</t>
  </si>
  <si>
    <t>VI 2025</t>
  </si>
  <si>
    <t>Rozbudowa Parkingu P&amp;R w Michałowicach o dodatkowe miejsca parkingowe (rozwój pozamiejskich miejsc parkingowych). Projekt będzie wynikał z Planu Zrównoważonej Mobilności Metropolii Krakowskiej.</t>
  </si>
  <si>
    <t>II 2025</t>
  </si>
  <si>
    <t>Wspieranie uzdolnień uczniów szkół prowadzonych przez Gminę Wieliczka poprzez rozwijanie kompetencji kluczowych</t>
  </si>
  <si>
    <t>Modernizacja energetyczna budynków użyteczności publicznej w gminie Wielka Wieś - etap I</t>
  </si>
  <si>
    <t>Tworzenie miejsc przedszkolnych oraz podnoszenie jakości edukacji przedszkolnej na terenie Gminy Wielka Wieś</t>
  </si>
  <si>
    <t>XII 2025</t>
  </si>
  <si>
    <t>Uporządkowanie  gospodarki o obiegu zamkniętym poprzez budowę Punktu Selektywnego Zbierania Odpadów Komunalnych na terenie gminy Czernichów</t>
  </si>
  <si>
    <t>Magazyn energii uzupełniający do projektu realizowanego w ramach Działania 2.22 - przedsięwzięcie z zakresu magazynowania energii z OZE wraz z niezbędnymi działaniami przygotowawczymi i powykonawczymi (ekspertyzy, audyty).</t>
  </si>
  <si>
    <t>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t>
  </si>
  <si>
    <t>"Dwujęzyczny maluch" – realizacja programu w zakresie języka angielskiego.</t>
  </si>
  <si>
    <t>2025-2027</t>
  </si>
  <si>
    <t>Budowa punktu selektywnej zbiórki odpadów komunalnych w miejscowości Piekary (gmina Liszki)</t>
  </si>
  <si>
    <t>XI 2024</t>
  </si>
  <si>
    <t>2026-2027</t>
  </si>
  <si>
    <t>Budowa parkingu P&amp;R w Raciborowicach - nawierzchnia, bike and ride, przystanki autobusowe, dojście chodnikiem. Projekt będzie wynikał z Planu Zrównoważonej Mobilności Metropolii Krakowskiej.</t>
  </si>
  <si>
    <t>Asystent Dziecka ze Specjalnymi Potrzebami Edukacyjnymi w przedszkolu</t>
  </si>
  <si>
    <t>Asystent Ucznia ze Specjalnymi Potrzebami Edukacyjnymi w szkole</t>
  </si>
  <si>
    <t>2026-2028</t>
  </si>
  <si>
    <t>Podniesienie jakości kształcenia, wsparcie cyfryzacji oraz rozszerzenie kompetencji kadry w szkołach podstawowych Gminy Mogilany</t>
  </si>
  <si>
    <t>Edukacja włączająca w gminie Niepołomice</t>
  </si>
  <si>
    <t>Utworzenie nowych miejsc przedszkolnych w Gminie Wieliczka</t>
  </si>
  <si>
    <t>Edukacja włączająca szansą dla rozwoju osobistego uczniów szkół prowadzonych przez Gminę Wieliczka</t>
  </si>
  <si>
    <t>Podniesienie jakości kształcenia ogólnego w Gminie Wielka Wieś</t>
  </si>
  <si>
    <t xml:space="preserve">Projekt realizuje typ operacji B w ramach Działania 7.2 FEM tj. ochrona i opieka nad zabytkami. Projekt spełnia wszystkie warunki wskazane w programie i linii demarkacyjnej oraz nie zawiera elementów wyłączonych ze wsparcia w ramach programu. </t>
  </si>
  <si>
    <t>Adaptacja i modernizacja Dworu Badenich, os. Wadów</t>
  </si>
  <si>
    <t>Projekt realizuje typ operacji A w ramach Działania 7.2 FEM tj. infrastruktura instytucji kultury. Projekt spełnia wszystkie warunki wskazane w programie i linii demarkacyjnej oraz nie zawiera elementów wyłączonych ze wsparcia w ramach programu.</t>
  </si>
  <si>
    <t xml:space="preserve">Gmina Skawina </t>
  </si>
  <si>
    <t>Projekt realizuje typ operacji D w ramach Działania 7.2 FEM tj. trasy turystyczne. Projekt spełnia wszystkie warunki wskazane w programie i linii demarkacyjnej oraz nie zawiera elementów wyłączonych ze wsparcia w ramach programu.</t>
  </si>
  <si>
    <t>Projekt realizuje typ operacji B w ramach Działania 7.2 FEM tj. ochrona i opieka nad zabytkami. Projekt spełnia wszystkie warunki wskazane w programie i linii demarkacyjnej oraz nie zawiera elementów wyłączonych ze wsparcia w ramach programu.</t>
  </si>
  <si>
    <t>Remont konserwatorski budynku oficyny oraz zagospodarowanie terenu wokół oficyny i willi.</t>
  </si>
  <si>
    <t>Rozwój Placówki Wsparcia Dziennego dla dzieci i młodzieży w Gminie Skawina</t>
  </si>
  <si>
    <t>Suma z Maksymalna wartość wkładu UE (euro)</t>
  </si>
  <si>
    <t>Edukacja włączająca w  oddziałach przedszkolnych</t>
  </si>
  <si>
    <t>Utworzenie miejsc przedszkolnych na terenie Gminy Kocmyrzów - Luborzyca.</t>
  </si>
  <si>
    <t>Budowa P&amp;R w Rudawie w gminie Zabierzów</t>
  </si>
  <si>
    <r>
      <t xml:space="preserve">Przedsięwzięcie wpływa na osiągnięcie określonego w Strategii ZIT celu strategicznego </t>
    </r>
    <r>
      <rPr>
        <i/>
        <sz val="10"/>
        <color rgb="FF000000"/>
        <rFont val="Calibri"/>
        <family val="2"/>
        <charset val="238"/>
      </rPr>
      <t>3. Metropolia Krakowska sprzyjająca aktywnej, ekologicznej i efektywnej mobilności</t>
    </r>
    <r>
      <rPr>
        <sz val="10"/>
        <color rgb="FF000000"/>
        <rFont val="Calibri"/>
        <family val="2"/>
        <charset val="238"/>
      </rPr>
      <t>; celu szczegółowego</t>
    </r>
    <r>
      <rPr>
        <i/>
        <sz val="10"/>
        <color rgb="FF000000"/>
        <rFont val="Calibri"/>
        <family val="2"/>
        <charset val="238"/>
      </rPr>
      <t xml:space="preserve"> 3.2 Wysoka dostępność infrastruktury zrównoważonej mobilności i integracja różnych form transportu</t>
    </r>
    <r>
      <rPr>
        <sz val="10"/>
        <color rgb="FF000000"/>
        <rFont val="Calibri"/>
        <family val="2"/>
        <charset val="238"/>
      </rPr>
      <t>. Przedsięwzięcie realizuje wskazane cele rozwojowe Strategii ZIT ponieważ przyczynia się do zapewnienia mieszkańcom Metropolii Krakowskiej bezpiecznej i spójnej infrastruktury pieszej i rowerowej, która docelowo wpływać będzie na zmainę modelu mobilności, realizowanego przez mieszkańców obszaru tj. wzrostu znaczenia mobilności aktywnej. Przedsięwzięcie jest zintegrowane wewnętrznie, ponieważ tożsame projekty będą realizowane w 5 gminach (w tym mieście Kraków z którego infrastruktury korzystają mieszkańcy całego obszaru) a korzyści w postaci zwiększenia wykorzystania zeroemisyjnego transportu indywidualnego i idące za tym efekty środowiskowe, odniosą mieszkańcy całego obszaru oraz odwiedzający go goście.</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</si>
  <si>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xml:space="preserve">; celu szczegółowego </t>
    </r>
    <r>
      <rPr>
        <i/>
        <sz val="10"/>
        <color rgb="FF000000"/>
        <rFont val="Calibri"/>
        <family val="2"/>
        <charset val="238"/>
      </rPr>
      <t>6.2 Atrakcyjna oferta kształcenia, dostosowana do oczekiwań rynku pracy</t>
    </r>
    <r>
      <rPr>
        <sz val="10"/>
        <color rgb="FF000000"/>
        <rFont val="Calibri"/>
        <family val="2"/>
        <charset val="238"/>
      </rPr>
      <t>. Przedsięwzięcie realizuje wskazane cele rozwojowe Strategii ZIT ponieważ zakłada realizację zadań mających na celu podnoszenie jakości edukacji, w tym w zakresie kompetencji miękkich, nie wynikających wprost z programu nauczania, a niezbędnych do opanowania w kontekście przyszłości uczniów na rynku pracy oraz realizacji edukacji włączającej. Przedsięwzięcie jest zintegrowane wewnętrznie, ponieważ tożsame projekty będą realizowane w 7 gminach, a korzyści w postaci podniesienia jakości nauczania odniosą uczniowie oraz pracodawcy działający na obszarze Metropolii Krakowskiej.</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</si>
  <si>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celu szczegółowego</t>
    </r>
    <r>
      <rPr>
        <i/>
        <sz val="10"/>
        <color rgb="FF000000"/>
        <rFont val="Calibri"/>
        <family val="2"/>
        <charset val="238"/>
      </rPr>
      <t xml:space="preserve"> 6.2 Atrakcyjna oferta kształcenia, dostosowana do oczekiwań rynku pracy</t>
    </r>
    <r>
      <rPr>
        <sz val="10"/>
        <color rgb="FF000000"/>
        <rFont val="Calibri"/>
        <family val="2"/>
        <charset val="238"/>
      </rPr>
      <t>. Przedsięwzięcie realizuje wskazane cele rozwojowe Strategii ZIT ponieważ zakłada realizację zadań mających na celu podnoszenie jakości edukacji w zakresie kształcenia zawodowego. Przedsięwzięcie jest zintegrowane wewnętrznie, ponieważ tożsame projekty będą realizowane w 3 gminach będących organizatorami szkół zawodowych, a korzyści w postaci podniesienia jakości nauczania odniosą uczniowie oraz pracodawcy działający na obszarze Metropolii Krakowskiej.</t>
    </r>
  </si>
  <si>
    <r>
      <t xml:space="preserve">Przedsięwzięcie wpływa na osiągnięcie określonego w Strategii ZIT celu strategicznego </t>
    </r>
    <r>
      <rPr>
        <i/>
        <sz val="10"/>
        <color rgb="FF000000"/>
        <rFont val="Calibri"/>
        <family val="2"/>
        <charset val="238"/>
      </rPr>
      <t>7. Metropolia Krakowska zapewniająca mieszkańcom nowoczesne i dostępne usługi społeczne, ceniąca równość i solidarność społeczną</t>
    </r>
    <r>
      <rPr>
        <sz val="10"/>
        <color rgb="FF000000"/>
        <rFont val="Calibri"/>
        <family val="2"/>
        <charset val="238"/>
      </rPr>
      <t xml:space="preserve">; celu szczegółowego </t>
    </r>
    <r>
      <rPr>
        <i/>
        <sz val="10"/>
        <color rgb="FF000000"/>
        <rFont val="Calibri"/>
        <family val="2"/>
        <charset val="238"/>
      </rPr>
      <t>7.1 Dostępne i wysokiej jakości usługi społeczne oraz skoordynowana i aktywna współpraca w obszarze ochrony zdrowia</t>
    </r>
    <r>
      <rPr>
        <sz val="10"/>
        <color rgb="FF000000"/>
        <rFont val="Calibri"/>
        <family val="2"/>
        <charset val="238"/>
      </rPr>
      <t>. Przedsięwzięcie realizuje wskazane cele rozwojowe Strategii ZIT ponieważ zakłada realizację zadań mających na celu podniesienie jakości i dostępności usług zdrowotnych w zakresie psychiatrii środowiskowej. Przedsięwzięcie jest zintegrowane z przedsięwzięciem pn. Podnoszenie dostępności i jakości usług społecznych na terenie Metropolii Krakowskiej.</t>
    </r>
  </si>
  <si>
    <t>Budowa zbiornika retencyjnego, który posłuży do magazynowia wód opadowych w trakcie deszczów nawalnych, wraz z niezbędnymi do jego działania instalacjami.</t>
  </si>
  <si>
    <t>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t>
  </si>
  <si>
    <t>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</si>
  <si>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Skawina, jak i gmin Czernichów, Mogilany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</si>
  <si>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Niepołomice, jak i gmin Biskupice, Wieliczka, Igołomia-Wawrzeńczyce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</si>
  <si>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Liszki, jak i gmin Zabierzów, Czernichów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</si>
  <si>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Czernichów, jak i gmin Kraków, Liszki oraz Skawina. 
Projekt ma szczególne znaczenie dla całego MOF, gdyż jest realizowany w gminie gdzie występuje zanieczyszczenie powietrza. Realizacja projektu wpłynie ponadto pozytywnie na wyrównanie standardu  świadczenia usług publicznych na terenie MOF.</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</si>
  <si>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Wielka Wieś jak i gmin: Zabierzów, Zielonki oraz Kraków. Projekt ma szczególne znaczenie dla całego MOF, gdyż jest realizowany w gminie o zidentyfikowanych potrzebach w zakresie termomodernizacji energetycznej budynków publicznych (w ramach Strategii podniesiona zostanie efektywność energetyczna 2 z 6 budynków wymagających tego budynków) oraz gdzie występuje zanieczyszczenie powietrza. Realizacja projektu wpłynie ponadto pozytywnie na wyrównanie standardu  świadczenia usług publicznych na terenie MOF.</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</si>
  <si>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Świątniki Górne, jak i gmin Wieliczka, Mogilany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</si>
  <si>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Zabierzów jak i gmin: Wielka Wieś, Liszki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</si>
  <si>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Zielonki jak i gmin: Wielka Wieś, Michałowice oraz Kraków.
Projekt ma szczególne znaczenie dla całego MOF, gdyż jest realizowany w gminie gdzie występuje zanieczyszczenie powietrza. Realizacja projektu wpłynie ponadto pozytywnie na wyrównanie standardu  świadczenia usług publicznych na terenie MOF.</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</si>
  <si>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Igołomia-Wawrzeńczyce oraz gmin Kocmyrzów-Luborzyca,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</si>
  <si>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</si>
  <si>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Wielka Wieś oraz gmin Zabierzów, Zielonki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</si>
  <si>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Zabierzów oraz gmin Wielka Wieś, Liszki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</si>
  <si>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Czernichów, jak i gmin Kraków, Liszki oraz Skawina.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</si>
  <si>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</si>
  <si>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Wielka Wieś jak i gmin: Zabierzów, Zielonki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</si>
  <si>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Zabierzów jak i gmin: Wielka Wieś, Liszki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</si>
  <si>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</si>
  <si>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Skawina jak i gmin: Mogilany, Czernichów oraz Kraków.</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</si>
  <si>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3.2 Wysoka dostępność infrastruktury zrównoważonej mobilności i integracja różnych form transportu.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miejskiej Kraków jak i 14 gmin z nią sąsiadujących.</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</si>
  <si>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miejskiej Kraków, jak i 14 gmin z nią sąsiadujących.</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</si>
  <si>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Liszki, jak i gmin Zabierzów, Czernichów oraz Kraków.</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</si>
  <si>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Michałowice jak i gmin Zielonki, Kocmyrzów-Luborzyca oraz Kraków. </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</si>
  <si>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Skawina jak i gmin: Mogilany,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</si>
  <si>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Biskupice jak i gmin: Wieliczka,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</si>
  <si>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Kocmyrzów-Luborzyca, jak i gmin Igołomia-Wawrzeńczyce, Michałowice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</si>
  <si>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</si>
  <si>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Skawina jak i gmin: Mogilany,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</si>
  <si>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Wielka Wieś jak i gmin: Zabierzów, Zielonki oraz Kraków.</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</si>
  <si>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Kraków i 14 gmin sąsiadujących z miastem.</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</si>
  <si>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Niepołomice, jak i gmin sąsiadujących z miastem.</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</si>
  <si>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Świątniki Górne, jak i gmin sąsiadujących z miastem.</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</si>
  <si>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Igołomia-Wawrzeńczyce jak i gmin: Kocmyrzów-Luborzyca, Niepołomice oraz Kraków. Projekt ma szczególne znaczenie dla całego MOF, gdyż jest realizowany w gminie o zidentyfikowanych potrzebach w zakresie termomodernizacji energetycznej budynków publicznych (w ramach Strategii podniesiona zostanie efektywność energetyczna 2 z 2 wymagających tego budynków) oraz gdzie występuje zanieczyszczenie powietrza. Realizacja projektu wpłynie ponadto pozytywnie na wyrównanie standardu  świadczenia usług publicznych na terenie MOF.</t>
  </si>
  <si>
    <t>Edukacja włączająca w placówkach oświatowych na terenie gminy Igołomia-Wawrzeńczyce</t>
  </si>
  <si>
    <t>Edukacja włączająca w placówkach oświatowych na terenie gminy Zabierzów</t>
  </si>
  <si>
    <t>Rozwój usług opiekuńczych dla osób potrzebujących wsparcia w codziennym funkcjonowaniu oraz wsparcie dotychczasowych opiekunów</t>
  </si>
  <si>
    <t>Podniesienie jakości kształcenia ogólnego poprzez realizację zajęć dodatkowych i warsztatów w szkołach z terenu Gminy Zabierzów</t>
  </si>
  <si>
    <t>Zaprojektowanie i budowa Punktu Selektywnego Zbierania Odpadów Komunalnych na terenie Gminy Wielka Wieś wraz z niezbędnym wyposażeniem (obsługa do 20 tys. mieszkańców).</t>
  </si>
  <si>
    <t>Zaprojektowanie i budowa Punktu Selektywnego Zbierania Odpadów Komunalnych na terenie Gminy Wieliczka, wraz z niezbędnym wyposażeniem (obsługa do 20 tys. mieszkańców).</t>
  </si>
  <si>
    <t>Zaprojektowanie i budowa Punktu Selektywnego Zbierania Odpadów Komunalnych na terenie Gminy Liszki, wraz z niezbędnym wyposażeniem (obsługa do 20 tys. mieszkańców).</t>
  </si>
  <si>
    <t>Zaprojektowanie i budowa Punktu Selektywnego Zbierania Odpadów Komunalnych na terenie Gminy Igołomia-Wawrzeńczyce, wraz z niezbędnym wyposażeniem (obsługa do 20 tys. mieszkańców).</t>
  </si>
  <si>
    <t>Zaprojektowanie i budowa Punktu Selektywnego Zbierania Odpadów Komunalnych na terenie Gminy Zabierzów wraz z niezbędnym wyposażeniem (obsługa do 20 tys. mieszkańców).</t>
  </si>
  <si>
    <t>Zaprojektowanie i budowa Punktu Selektywnego Zbierania Odpadów Komunalnych na terenie Gminy Czernichów wraz z niezbędnym wyposażeniem (obsługa do 20 tys. mieszkańców).</t>
  </si>
  <si>
    <t>Projekt stanowi kontynuację budowanej sieci ścieżek rowerowych na terenie Gminy Michałowice zgodnie z istniejącą funkcjonalną siecią ścieżek rowerowych na terenie obszaru funkcjonalnego. Projekt będzie wynikał z Planu Zrównoważonej Mobilności Metropolii Krakowskiej.</t>
  </si>
  <si>
    <t>Wartość projektu</t>
  </si>
  <si>
    <t>Szkoła otwarta na edukację włączającą</t>
  </si>
  <si>
    <t>Rozwój placówek wsparcia dziennego dla dzieci i młodzieży w gminie Igołomia-Wawrzeńczyce</t>
  </si>
  <si>
    <t>Realizacja usług społecznych zgodnie z zasadą deinstytucjonalizacji, na terenie gminy Igołomia-Wawrzeńczyce</t>
  </si>
  <si>
    <t>Remont konserwatorski budynku oficyny wraz z zagospodarowaniem terenu przy Willi Lubomirskich w Kochanowie w gminie Zabierzów</t>
  </si>
  <si>
    <t>Rozwój form małej retencji - budowa zbiorników retencyjnych w gminie Kocmyrzów-Luborzyca.</t>
  </si>
  <si>
    <t xml:space="preserve">Zwiększenie retencyjności zlewni, w tym: rozwój różnych form małej retencji poprzez budowę zbiorników retencyjnych w miejscowościach na terenie gminy Kocmyrzów-Luborzyca. </t>
  </si>
  <si>
    <t>Budowa instalacji fotowoltaicznej (wraz z magazynem energii) na potrzeby budynków: oczyszczalni ścieków w Piekarach oraz PSZOK.</t>
  </si>
  <si>
    <t>Budowa drogi dla rowerów wzdłuż południowej strony Al. Pokoju - całość prac. Zgodnie ze "Studium podstawowych tras rowerowych Miasta Krakowa"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t>
  </si>
  <si>
    <t>Budowa drogi dla rowerów na odcinku ul. Walerego Sławka od skrzyżowania z ul. Kamieńskiego do skrzyżowania z ul. Puszkarską. Projekt będzie wynikał z Planu Zrównoważonej Mobilności Metropolii Krakowskiej.</t>
  </si>
  <si>
    <t>Budowa drogi dla rowerów po północnej stronie ul. Brożka. Projekt będzie wynikał z Planu Zrównoważonej Mobilności Metropolii Krakowskiej.</t>
  </si>
  <si>
    <t>Budowa ścieżki rowerowej wzdłuż ul. Nawojki. Projekt będzie wynikał z Planu Zrównoważonej Mobilności Metropolii Krakowskiej.</t>
  </si>
  <si>
    <t>Budowa ścieżki rowerowej wzdłuż ul. Jancarza. Projekt będzie wynikał z Planu Zrównoważonej Mobilności Metropolii Krakowskiej.</t>
  </si>
  <si>
    <t>Rozwój usług społecznych w gminie Zielonki</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</si>
  <si>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Wieliczka jak i gmin: Biskupice, Niepołomice, Kraków oraz Świątniki Górne. </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</si>
  <si>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Wieliczka jak i gmin: Biskupice, Niepołomice, Kraków oraz Świątniki Górne. Projekt ma szczególne znaczenie dla całego MOF, gdyż jest realizowany w gminie o zidentyfikowanych potrzebach w zakresie termomodernizacji energetycznej budynków publicznych (w ramach Strategii podniesiona zostanie efektywność energetyczna 3 z 8 budynków wymagających tego budynków) oraz gdzie występuje zanieczyszczenie powietrza. Realizacja projektu wpłynie ponadto pozytywnie na wyrównanie standardu  świadczenia usług publicznych na terenie MOF.</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</si>
  <si>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Wieliczka jak i gmin: Biskupice, Niepołomice, Kraków oraz Świątniki Górne.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</si>
  <si>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Wieliczka jak i gmin: Biskupice, Niepołomice, Kraków oraz Świątniki Górne. </t>
    </r>
  </si>
  <si>
    <t>Magazyn energii uzupełniający do projektu realizowane w ramach Działania 2.22 - przedsięwzięcie z zakresu magazynowania energii z OZE wraz z niezbędnymi działaniami przygotowawczymi i powykonawczymi (ekspertyzy, audyty).</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</si>
  <si>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Kocmyrzów-Luborzyca, jak i gmin Michałowice oraz Kraków.</t>
    </r>
  </si>
  <si>
    <t>Budowa węzła przesiadkowego, terminalu autobusowego oraz parkingu P&amp;R (poza centrum miasta).
Projekt będzie wynikał z Planu Zrównoważonej Mobilności Metropolii Krakowskiej.</t>
  </si>
  <si>
    <t>Budowa miejsc postojowych w ramach parkingu P+R oraz infrastruktury towarzyszącej. Projekt będzie wynikał z Planu Zrównoważonej Mobilności Metropolii Krakowskiej.</t>
  </si>
  <si>
    <t>Centrum wsparcia opiekunów nieformalnych i opieki nad osobami niesamodzielnymi w Miejskim Centrum Opieki w Krakowie</t>
  </si>
  <si>
    <t>Placówka zapewniająca dzienną opiekę osobom niesamodzielnym</t>
  </si>
  <si>
    <t>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t>
  </si>
  <si>
    <t>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t>
  </si>
  <si>
    <t xml:space="preserve">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t>
  </si>
  <si>
    <t>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t>
  </si>
  <si>
    <t xml:space="preserve">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t>
  </si>
  <si>
    <t>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t>
  </si>
  <si>
    <t>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t>
  </si>
  <si>
    <t>Termomodernizacja budynków użyteczności publicznej na terenie Gminy Wieliczka - etap III</t>
  </si>
  <si>
    <t>Centrum Wsparcia Pieczy Zastępczej</t>
  </si>
  <si>
    <t>Rozwój usług w Gminie Miejskiej Kraków w zakresie dostępności usług kierowanych do dzieci i młodzieży  - usamodzielniających się wychowanków opuszczających piecze zastępczą</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</si>
  <si>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Kraków i 14 gmin sąsiadujących z miastem.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</si>
  <si>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Michałowice jak i gmin Zielonki, Kocmyrzów-Luborzyca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</si>
  <si>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Skawina jak i gmin: Mogilany, Czernichów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</si>
  <si>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Świątniki Górne jak i gmin: Mogilany, Wieliczka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</si>
  <si>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Zabierzów jak i gmin: Wielka Wieś, Liszki oraz Kraków. Realizacja projektu wpłynie ponadto pozytywnie na wyrównanie standardu  świadczenia usług publicznych (w zakresie kultury i turystyki) na terenie MOF.</t>
    </r>
  </si>
  <si>
    <t>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</si>
  <si>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</si>
  <si>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</si>
  <si>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</si>
  <si>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Zielonki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</si>
  <si>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Wielka Wieś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</si>
  <si>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</si>
  <si>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</si>
  <si>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</si>
  <si>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</si>
  <si>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budynku użyteczności publicznej na terenie gminy Michałowice (budynki zabytkowe i/lub komunalne, socjalne, chronione). Realizacja projektu zgodnie z audytami energetycznymi oraz kryteriami i warunkami dotyczącymi zakazu zmian w uchwałach antysmogowych i zgodności POP z art. 23 dyrektywą 2008/50/WE.
Projekt uzupełniający do projektu realizowanego w ramach Działania 2.18.</t>
  </si>
  <si>
    <t>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t>
  </si>
  <si>
    <t>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t>
  </si>
  <si>
    <t>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</si>
  <si>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t>
  </si>
  <si>
    <t>Budowa OZE na zespołach szkolnych w Gminie Niepołomice</t>
  </si>
  <si>
    <t>Projekt obejmuje realizację pomp ciepła (gruntowych i powietrznych) oraz/lub farm fotowoltaicznych na terenie zespołów szkolnych na terenie Gminy Niepołomice.</t>
  </si>
  <si>
    <t>Montaż magazynów energii na terenie gminy Skawina</t>
  </si>
  <si>
    <t>Projekt obejmuje przedsięwzięcia z zakresu magazynowania energii z OZE wraz z niezbędnymi działaniami przygotowawczymi i powykonawczymi (ekspertyzy, audyty).</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</si>
  <si>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Niepołomice, jak i gmin Biskupice, Wieliczka, Igołomia-Wawrzeńczyce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powstanie ok. 20 nowych zbiorników retencyjnych o sumarycznej pojemności ok. 41 700 m3, w tym w gminie Niepołomice 3 zbiorniki.</t>
  </si>
  <si>
    <t>Dofinansowanie zakupu zbiornika na wody opadowo-roztopowe dla mieszkańców oraz właścicieli budynków użyteczności publicznej, zlokalizowanych na terenie gminy Wieliczka.</t>
  </si>
  <si>
    <t>Projekt zakłada budowę ciągów pieszo- rowerowych i ścieżek rowerowych prowadzących do przystanków komunikacji zbiorowej na terenie gminy Skawina. Projekt będzie wynikał z Planu Zrównoważonej Mobilności Metropolii Krakowskiej.</t>
  </si>
  <si>
    <r>
      <t xml:space="preserve">Projekt realizuje typ operacji A. w ramach Działania </t>
    </r>
    <r>
      <rPr>
        <sz val="10"/>
        <color rgb="FF000000"/>
        <rFont val="Calibri"/>
        <family val="2"/>
        <charset val="238"/>
        <scheme val="minor"/>
      </rPr>
      <t>2.19</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t>
    </r>
  </si>
  <si>
    <t>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</si>
  <si>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</si>
  <si>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</si>
  <si>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</si>
  <si>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 xml:space="preserve">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</si>
  <si>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Igołomia-Wawrzeńczyce jak i gmin: Kocmyrzów-Luborzyca,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</si>
  <si>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Kocmyrzów-Luborzyca, jak i gmin Igołomia-Wawrzeńczyce, Michałowice oraz Kraków.</t>
    </r>
  </si>
  <si>
    <t>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</si>
  <si>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</si>
  <si>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</si>
  <si>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Problem i jego rozwiązanie mają wymiar i oddziaływanie ponadlokalne, ponieważ korzyści z podniesienia dostępności i jakości miejsc przedszkolnych odniosą co najmniej mieszkańcy gminy Niepołomice, jak i gmin Biskupice, Wieliczka, Igołomia-Wawrzeńczyce oraz Kraków.</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</si>
  <si>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Niepołomice, jak i gmin Biskupice, Wieliczka, Igołomia-Wawrzeńczyce oraz Kraków.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</si>
  <si>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Problem i jego rozwiązanie mają wymiar i oddziaływanie ponadlokalne, ponieważ korzyści z podniesienia dostępności i jakości miejsc przedszkolnych odniosą co najmniej mieszkańcy gminy Zabierzów jak i gmin: Wielka Wieś, Liszki oraz Kraków.</t>
    </r>
  </si>
  <si>
    <t>Podniesienie dostępności usług kierowanych do dzieci i młodzieży na terenie Gminy Miejskiej Kraków</t>
  </si>
  <si>
    <t>W sile wieku 3 - Rozwój usług wsparcia  dla osób niesamodzielnych ze względu na stan zdrowia lub wiek</t>
  </si>
  <si>
    <t>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t>
  </si>
  <si>
    <t>Celem projektu jest renowacja i adaptacja istniejącego budynku zabytkowego Dworu Badenich z przeznaczeniem na prowadzenie działalności kulturalnej i oświatowej (domu kultury, filia Biblioteki Kraków oraz pomieszczenia przeznaczone dla Stowarzyszenia Przyjaciół Wadowa) oraz zagospodarowanie przyległego do budynku zabytkowego parku. Realizacja projektu zgodnie z postanowieniami ustawy z dnia 23 lipca 2003 r. o ochronie zabytków i opiece nad zabytkami.</t>
  </si>
  <si>
    <t>7.2 ZIT - Wsparcie oddolnych inicjatyw na obszarach miejskich</t>
  </si>
  <si>
    <t>Utworzenie leśnego szlaku turystycznego w miejscowości Olszowice</t>
  </si>
  <si>
    <t>Utworzenie leśnego szlaku turystycznego w miejscowości Olszowice ok 2 km.</t>
  </si>
  <si>
    <t>2024-2027</t>
  </si>
  <si>
    <t>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</si>
  <si>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t>
  </si>
  <si>
    <t>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t>
  </si>
  <si>
    <t>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t>
  </si>
  <si>
    <t>Realizacja projektu przyczyni się do zwiększenia dostępu dzieci i młodzieży mieszkającej w obszarze Gminy Miejskiej Kraków do specjalistycznego wsparcia w formie opieki dziennej. Grupę docelową stanowią dzieci i młodzież przeżywające trudności rozwojowe i sprawiające problemy wychowawcze. Działania w projekcie obejmują uruchomienie wsparcia, zgodnie z ustawą o wspieraniu rodziny i systemie pieczy zastępczej z dn. 9.06.2011 r . w obszarze wspierania rodziny, w zakresie pomocy w opiece i wychowaniu dzieci z rodzin przeżywających trudności w wypełnianiu funkcji opiekuńczo–wychowawczych oraz prowadzenie specjalistycznego wsparcia dla grupy docelowej, w tym m.in. zajęcia socjoterapeutyczne, terapeutyczne, korekcyjne, kompensacyjne, logopedyczne; terapię pedagogiczną, psychologiczną. Planuje się także realizację działań w zakresie cross-financingu (w zależności od zidentyfikowanych potrzeb).</t>
  </si>
  <si>
    <t>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t>
  </si>
  <si>
    <t>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
W ramach Placówki planuje się:
1) Usługi opiekuńczo- pielęgnacyjne.
2) Usługi terapeutyczne.
3) Usługi wspomagające.
Planuje się także realizację działań w zakresie cross-financingu (w zależności od zidentyfikowanych potrzeb).</t>
  </si>
  <si>
    <t>Przedmiotem projektu będzie poszerzenie oferty istniejącej placówki "Przystań".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t>
  </si>
  <si>
    <t>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t>
  </si>
  <si>
    <t>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</si>
  <si>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zogniskowanych wokół działań mających przygotować samorządy na zmiany demograficzne i społeczne. 
Realizacja projektu wynika z części kierunkowej Strategii, tj. celu szczegółowego </t>
    </r>
    <r>
      <rPr>
        <i/>
        <sz val="10"/>
        <color theme="1"/>
        <rFont val="Calibri"/>
        <family val="2"/>
        <charset val="238"/>
      </rPr>
      <t>7.1 Dostępne i wysokiej jakości usługi społeczne oraz skoordynowana i aktywna współpraca w obszarze ochrony zdrowia.</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
Problem i jego rozwiązanie mają wymiar i oddziaływanie ponadlokalne, ponieważ projekt przyczyni się do stworzenia sieci miejsc świadczących usługi społeczne oraz podniesienia ich jakości i dostępności.</t>
    </r>
  </si>
  <si>
    <r>
      <t xml:space="preserve">Projekt jest zintegrowany,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i zdrowotnych, odpowiadających na wyzwania związane z kondycją psychiczną społeczeństwa.
Realizacja projektu wynika z części kierunkowej Strategii, tj. celu szczegółowego </t>
    </r>
    <r>
      <rPr>
        <i/>
        <sz val="10"/>
        <color theme="1"/>
        <rFont val="Calibri"/>
        <family val="2"/>
        <charset val="238"/>
      </rPr>
      <t xml:space="preserve">7.1 Dostępne i wysokiej jakości usługi społeczne oraz skoordynowana i aktywna współpraca w obszarze ochrony zdrowia. </t>
    </r>
    <r>
      <rPr>
        <sz val="10"/>
        <color theme="1"/>
        <rFont val="Calibri"/>
        <family val="2"/>
        <charset val="238"/>
      </rPr>
      <t xml:space="preserve">
Projekt jest powiązany z projektami w ramach przedsięwzięcia (wiązki projektów) pn. Podnoszenie dostępności i jakości usług społecznych na terenie Metropolii Krakowskiej, ponieważ dzięki ich realizacji zrealizowany zostanie wspólny efekt w postaci podniesienia jakości i dostępności usług psychiatrii środowiskowej na terenie Metropolii Krakowskiej. Projekt przyczyni się do rozwinięcia usług w zakresie psychiatrii środowiskowej, które umożliwią skorzystanie z opieki psychiatrycznej osobom mającym szczególne trudności w dostępie do nich.
Problem i jego rozwiązanie mają wymiar i oddziaływanie ponadlokalne, ponieważ projekt przyczyni się do stworzenia sieci miejsc świadczących usługi psychiatrycznych oraz podniesienia ich jakości i dostępności.</t>
    </r>
  </si>
  <si>
    <t xml:space="preserve">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t>
  </si>
  <si>
    <t>Modernizacja przystanków autobusowych zgodnie ze standardami SMK</t>
  </si>
  <si>
    <t>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t>
  </si>
  <si>
    <t>Zakres projektu: 
a) budowa parkingów P&amp;R przy przystankach kolejowych na linii kolejowej 94 i 97 tj. 
- Budowa węzła przesiadkowego Skawina Zachodnia, w zakres którego wchodzi parking P&amp;R na 98 samochodów, w tym 6 stanowisk dla niepełnosprawnych, zatokę Kiss&amp;Ride, droga dojazdowa do węzła, ciągi pieszo - rowerowe, zatoki autobusowe, 2 zadaszone wiaty rowerowe na 50 rowerów. 
- P&amp;R Radziszów Centrum, w zakres którego wchodzi parking na 38 samochodów w tym 3 dla os. niepełnosprawnych, B&amp;R na 20 rowerów - 
- P&amp;R Jaśkowice, parking na 20 samochodów w tym 2 dla os. niepełnosprawnych, B&amp;R na 26 rowerów, droga dojazdowa do P&amp;R
- P&amp;R Rzozów w zakres którego wchodzi parking na 9 samochodów w tym 1 dla os. niepełnosprawnych, B&amp;R na 20 rowerów 
b) Budowa ciągów pieszo-rowerowych i ścieżek rowerowych prowadzących do przystanków komunikacji zbiorowej  
- Ścieżka pieszo-rowerowa ul. Brzegi Radziszów łącząca istniejące CPR z Przystankiem kolejowym i P&amp;R  Radziszów Centrum, 79m, szerokość 3 m. w technologii RCC
- CPR Rzozów,  ścieżka pieszo - rowerowa prowadząca do przystanku kolejowego Rzozów</t>
  </si>
  <si>
    <t>„POKONAĆ OGRANICZENIA” – rozwój usług społecznych skierowanych do osób zależnych, niepełnosprawnych i ich opiekunów</t>
  </si>
  <si>
    <t>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
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t>
  </si>
  <si>
    <t>Budowa zbiorników retencyjnych, które posłużą do magazynowia wód opadowych w trakcie deszczów nawalnych, wraz z niezbędnymi do ich działania instalacjami.</t>
  </si>
  <si>
    <t>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t>
  </si>
  <si>
    <t xml:space="preserve">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 </t>
  </si>
  <si>
    <t>Adaptacja poddasza budynku Domu Kultury w Sułowie na potrzeby kulturalne</t>
  </si>
  <si>
    <t>Projekt obejmuje adaptację nieużytkowego poddasza w budynku Domu Kultury w Sułowie, na potrzeby zaplecza kulturalno–administracyjnego dla Centrum Kultury Gminy Biskupice. W ramach projektu na poddaszu zostaną wykonane mniejsze sale, sanitariaty i pomieszczenia administracyjne, które będą służyły prowadzeniu zajęć oraz warsztatów kulturalnych dla mieszkańców.  W  skali roku przynajmniej 80% czasu lub przestrzeni tej infrastruktury będzie wykorzystywane do celów związanych z kulturą. Zaadoptowanie poddasza pozwoli na pełną realizację działalności związanej z organizacją zadań kulturalnych w budynku Domu Kultury w Sułowie. Elementem projektu jest zlecenie opracowania dokumentacji technicznej.</t>
  </si>
  <si>
    <t>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</si>
  <si>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5.1 Zintegrowana i atrakcyjna oferta czasu wolnego, odpowiadająca na potrzeby odbiorców oraz 5.2 Wysoka jakość i dostępność wielofunkcyjnej infrastruktury czasu wolnego.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Biskupice oraz gmin Wieliczka i Niepołomice. Realizacja projektu wpłynie ponadto pozytywnie na wyrównanie standardu  świadczenia usług publicznych (w zakresie kultury i turystyki) na terenie MOF.</t>
  </si>
  <si>
    <t>Rozwój instalacji pozwalających na zagospodarowanie wód opadowych i roztopowych (przydomowe zbiorniki wodne, mała retencja, wykorzystanie przydomowych szamb do magazynowania deszczówki) </t>
  </si>
  <si>
    <t>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t>
  </si>
  <si>
    <t>Montaż instalacji OZE wraz z magazynami energii w budynkach publicznych na terenie gminy Świątniki Górne</t>
  </si>
  <si>
    <t>Projekt obejmuje montaż instalacji OZE wraz z magazynami energii w budynkach publicznych na terenie gminy Świątniki Górne, wraz z niezbędnymi działaniami przygotowawczymi i powykonawczymi (ekspertyzy, audyty).</t>
  </si>
  <si>
    <t>Przebudowa torowiska tramwajowego w ul. Starowiślnej wraz z infrastrukturą towarzyszącą w Krakowie</t>
  </si>
  <si>
    <t>Miejskie Przedsiębiorstwo Komunikacyjne S. A. w Krakowie</t>
  </si>
  <si>
    <t>Modernizacja energetyczna obiektów BUP2</t>
  </si>
  <si>
    <t>Termomodernizacja budynków użyteczności publicznej na terenie gminy Zielonki</t>
  </si>
  <si>
    <t>Budowa instalacji odnawialnych źródeł energii na budynkach publicznych na terenie gminy Zielonki.</t>
  </si>
  <si>
    <r>
      <t xml:space="preserve">Projekt realizuje typ operacji A. w ramach Działania </t>
    </r>
    <r>
      <rPr>
        <sz val="10"/>
        <color rgb="FF000000"/>
        <rFont val="Calibri"/>
        <family val="2"/>
        <charset val="238"/>
        <scheme val="minor"/>
      </rPr>
      <t>2.19</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t>
    </r>
  </si>
  <si>
    <t>Termomodernizacja komunalnych budynków mieszkalnych w Krakowie</t>
  </si>
  <si>
    <t>Termomodernizacja budynku MOPS w Krakowie</t>
  </si>
  <si>
    <t>W ramach projektu planowana jest termomodernizacja budynku MOPS na terenie miasta Kraków (budynek zabytkowy). Realizacja projektu zgodnie z audytami energetycznymi oraz kryteriami i warunkami dotyczącymi zakazu zmian w uchwałach antysmogowych i zgodności POP z art. 23 dyrektywą 2008/50/WE.</t>
  </si>
  <si>
    <t xml:space="preserve">Poprawa efektywności energetycznej - termomodernizacja budynków użyteczności publicznej i budynków komunalnych na terenie Gminy Świątniki Górne </t>
  </si>
  <si>
    <t>Termomodernizacja budynków użyteczności publicznej oraz budynków komunalnych na terenie Gminy Wieliczka - etap IV</t>
  </si>
  <si>
    <t>Budowa ciągu pieszo-rowerowego wzdłuż drogi wojewódzkiej nr 774, od granicy Gminy do Zalewu na Piaskach. Projekt będzie wynikał z Planu Zrównoważonej Mobilności Metropolii Krakowskiej.</t>
  </si>
  <si>
    <t>Odnowa parku dworskiego przy Dworze Czeczów w Krakowie</t>
  </si>
  <si>
    <t>Zakres inwestycji obejmuje odnowę zabytkowego parku, w tym m.in. zieleń, nawierzchnie,  oświetlenie,  elementy małej architektury, ogrodzenie. Realizacja projektu zgodnie z postanowieniami ustawy z dnia 23 lipca 2003 r. o ochronie zabytków i opiece nad zabytkami.</t>
  </si>
  <si>
    <t>Mała retencja na terenie gminy Wieliczka</t>
  </si>
  <si>
    <t>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</si>
  <si>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Poszerzenie działalności placówki wsparcia dziennego Miejsce Rodzinne w Zielonkach</t>
  </si>
  <si>
    <t>Poprawa efektywności energetycznej - modernizacja  budynków użyteczności publicznej i budynków komunalnych na terenie gminy Biskupice</t>
  </si>
  <si>
    <t>Lista podstawowa/ rezerwowa</t>
  </si>
  <si>
    <t>Nazwa beneficjenta</t>
  </si>
  <si>
    <t>Edukacja włączająca w szkołach podstawowych Gminy Mogilany</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</si>
  <si>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Igołomia-Wawrzeńczyce jak i gmin: Kocmyrzów-Luborzyca, Niepołomice oraz Kraków. </t>
    </r>
  </si>
  <si>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Michałowice jak i gmin Zielonki, Kocmyrzów-Luborzyca oraz Kraków. </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</si>
  <si>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Mogilany, jak i gmin Skawina, Świątniki Górne oraz Kraków.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</si>
  <si>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Niepołomice, jak i gmin Biskupice, Wieliczka, Igołomia-Wawrzeńczyce oraz Kraków.</t>
  </si>
  <si>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Wieliczka jak i gmin: Biskupice, Niepołomice, Kraków oraz Świątniki Górne. </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</si>
  <si>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Wielka Wieś jak i gmin: Zabierzów, Zielonki oraz Kraków.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</si>
  <si>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Zabierzów jak i gmin: Wielka Wieś, Liszki oraz Kraków.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</si>
  <si>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Igołomia-Wawrzeńczyce jak i gmin: Kocmyrzów-Luborzyca,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</si>
  <si>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</si>
  <si>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Mogilany, jak i gmin Skawina, Świątniki Górne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</si>
  <si>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Niepołomice, jak i gmin Biskupice, Wieliczka, Igołomia-Wawrzeńczyce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</si>
  <si>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Wieliczka jak i gmin: Biskupice, Niepołomice, Kraków oraz Świątniki Górne.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</si>
  <si>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Wielka Wieś jak i gmin: Zabierzów, Zielonki oraz Kraków.</t>
    </r>
  </si>
  <si>
    <t>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</si>
  <si>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Biskupice jak i gmin: Wieliczka, Niepołomice oraz Kraków. Projekt ma szczególne znaczenie dla całego MOF, gdyż jest realizowany w gminie o zidentyfikowanych potrzebach w zakresie termomodernizacji energetycznej budynków publicznych (podniesiona zostanie efektywność energetyczna ok. 4 z 4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</si>
  <si>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Igołomia-Wawrzeńczyce jak i gmin: Kocmyrzów-Luborzyca, Niepołomice oraz Kraków. Projekt ma szczególne znaczenie dla całego MOF, gdyż jest realizowany w gminie o zidentyfikowanych potrzebach w zakresie termomodernizacji energetycznej budynków publicznych (w ramach Strategii podniesiona zostanie efektywność energetyczna ok. 2 z 2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</si>
  <si>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51 z 110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</si>
  <si>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ok. 51 z 110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</si>
  <si>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Michałowice jak i gmin Zielonki, Kocmyrzów-Luborzyca oraz Kraków. Projekt ma szczególne znaczenie dla całego MOF, gdyż jest realizowany w gminie o zidentyfikowanych potrzebach w zakresie termomodernizacji energetycznej budynków publicznych (szacuje się, że podniesiona zostanie efektywność energetyczna 1 z 1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</si>
  <si>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Wieliczka jak i gmin: Biskupice, Niepołomice, Kraków oraz Świątniki Górne. Projekt ma szczególne znaczenie dla całego MOF, gdyż jest realizowany w gminie o zidentyfikowanych potrzebach w zakresie termomodernizacji energetycznej budynków publicznych (szacuje się, że w ramach Strategii podniesiona zostanie efektywność energetyczna ok. 3 z 8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</si>
  <si>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Zabierzów jak i gmin: Wielka Wieś, Liszki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zbiorniki szacuje się, że na deszczówkę zyska kolejnych ok. 9000 gospodarstw domowych w skali całego obszaru, z czego w gminie Zabierzów ok. 1000.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</si>
  <si>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Wielka Wieś jak i gmin: Zabierzów, Zielonki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Wielka Wieś 4 zbiorniki.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</si>
  <si>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Wieliczka jak i gmin: Biskupice, Niepołomice, Kraków oraz Świątniki Górne.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Wieliczka ok. 500.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</si>
  <si>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Świątniki Górne jak i gmin: Mogilany, Wieliczka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Świątniki Górne 1 zbiornik.</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</si>
  <si>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</si>
  <si>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Michałowice jak i gmin Zielonki, Kocmyrzów-Luborzyca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Michałowice 2 zbiorniki.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</si>
  <si>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Czernichów, jak i gmin Kraków, Liszki oraz Skawina.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Czernichów ok. 250.</t>
  </si>
  <si>
    <t>Rozwój retencji w gminie Świątniki Górne</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</si>
  <si>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Liszki, jak i gmin Zabierzów,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Liszki ok. 220.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</si>
  <si>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Mogilany, jak i gmin Skawina, Świątniki Górne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Mogilany ok. 320.</t>
  </si>
  <si>
    <t>Edukacja włączająca w Gminie Wielka Wieś</t>
  </si>
  <si>
    <t>Edukacja włączająca w przedszkolach i oddziałach przedszkolnych na terenie Gminy Kocmyrzów - Luborzyca.</t>
  </si>
  <si>
    <t>Fiszki poszczególnych projektów z listy podstawowej stanowią załaczniki do ww. listy.</t>
  </si>
  <si>
    <t>Poprawa systemu zaopatrzenia w wodę poprzez modernizację sieci wodociągowej na terenie Gminy Biskupice</t>
  </si>
  <si>
    <t xml:space="preserve">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</si>
  <si>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Realizacja projektów przyczyni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postaci poprawy stanu środowiska i bezpieczeństwa ekologicznego oraz komfortu życia odniosą co najmniej mieszkańcy gminy Biskupice oraz gmin Wieliczka,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t>
    </r>
  </si>
  <si>
    <t>LISTA PROJEKTÓW ZIT METROPOLIA KRAKOWSKA DO STRATEGII ZINTEGROWANYCH INWESTYCJI TERYTORIALNYCH METROPOLII KRAKOWSKIEJ NA LATA 2021-2027 
- część dotycząca programu Fundusze Europejskie dla Małopolski na lata 2021-2027, CS 2(i), 2(ii), 2(iv), 2(v), 2(vi), 2(viii), 4(f), 4(k)</t>
  </si>
  <si>
    <t>LISTA PROJEKTÓW ZIT METROPOLIA KRAKOWSKA DO STRATEGII ZINTEGROWANYCH INWESTYCJI TERYTORIALNYCH METROPOLII KRAKOWSKIEJ NA LATA 2021-2027 
- część dotycząca programu Fundusze Europejskie dla Małopolski na lata 2021-2027, CS 5(i)</t>
  </si>
  <si>
    <t>Przebudowa torowiska tramwajowego w ul. Straszewskiego i ul. Karmelickiej wraz z węzłami rozjazdów i infrastrukturą towarzyszącą w Krakowie</t>
  </si>
  <si>
    <t xml:space="preserve">Rozwój inteligentnych systemów transportowych (ITS) poprawiających dostępność komunikacyjną na terenie miasta Krakowa </t>
  </si>
  <si>
    <t xml:space="preserve">Utworzenie Centrum dla Rodzin </t>
  </si>
  <si>
    <t>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t>
  </si>
  <si>
    <t>Utworzenie Centrum Pomocy dla Dzieci</t>
  </si>
  <si>
    <t xml:space="preserve">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Grupę docelową stanowią rodziny dzieci doznających przemocy domowej oraz pokrzywdzonych przestępstwem z terenu Gminy Miejskiej Kraków. 
Działania w projekcie obejmują zaangażowanie specjalistów i uruchomienie usług, prowadzenie specjalistycznego wsparcia  dla grupy docelowej oraz zapewnienie niezbędnych warunków do realizacji zadania. </t>
  </si>
  <si>
    <t>Rozwój zrównoważonej mobilności na terenie Miasta Niepołomice – węzły przesiadkowe oraz bezpieczna ostatnia mila w dostępie do usług publicznych i węzłów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</si>
  <si>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rPr>
      <t xml:space="preserve">3.2 Wysoka dostępność infrastruktury zrównoważonej mobilności i integracja różnych form transportu. </t>
    </r>
    <r>
      <rPr>
        <sz val="10"/>
        <color theme="1"/>
        <rFont val="Calibri"/>
        <family val="2"/>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Niepołomice, jak i gmin Biskupice, Wieliczka, Igołomia-Wawrzeńczyce oraz Kraków.</t>
    </r>
  </si>
  <si>
    <t>Projekt obejmuje przebudowę torowiska tramwajowego w ul. Straszewskiego i ul. Karmelickiej wraz z węzłami rozjazdów i infrastrukturą towarzyszącą.
W rejonie ul. Karmelickiej zakres projektu obejmuje 
przebudowę torowiska tramwajowego, sieci trakcyjnej wraz z oświetleniem i odwodnieniem oraz przebudowę układu drogowego na odcinku od skrzyżowania Dunajewskiego – Karmelicka- Podwale, do przebudowanego torowiska tramwajowego w ul. Karmelickiej na wysokości ul. Rajskiej 
W rejonie ul. Straszewskiego zakres projektu obejmuje przebudowę węzła rozjazdów Piłsudskiego UJ z niezbędną przebudową układu drogowo-torowego, sieci trakcyjnej, oświetlenia i odwodnienia ulicznego oraz przebudową kolidującej infrastruktury technicznej na odcinku:
- w ul. Straszewskiego na odcinku od przejścia dla pieszych przy ul. Smoleńsk do skrzyżowania ulic Straszewskiego – Piłsudskiego,
- w ul. Piłsudskiego na odcinku do przystanku tramwajowego Uniwersytet Jagielloński (w kierunku ul. Straszewskiego) wraz z wykonaniem peronu, a także przebudową chodników, zjazdów oraz opasek.
Przebudowa torowiska tramwajowego w ul. Straszewskiego i ul. Karmelickiej wraz z węzłami rozjazdów i infrastrukturą towarzyszącą zlokalizowana jest w ścisłym centrum Krakowa, pomiędzy gęstą zabytkową zabudową i nie ma możliwości budowy/przebudowy wydzielonego torowiska. Ruch pojazdów transportu zbiorowego i indywidualnego musi odbywać się po tym samym śladzie. Ponadto obszar realizacji projektu znajduje się w ścisłym centrum miasta, gdzie została wprowadzona strefa ograniczonego ruchu i organizacja ruchu, mająca na celu wyprowadzenie ruchu tranzytowego poza ścisłe centrum, poprawę warunków poruszania się pieszych, rowerzystów oraz pojazdów transportu publicznego w śródmieściu, jak również zmniejszenie emisji spalin oraz poziomu hałasu komunikacyjnego</t>
  </si>
  <si>
    <t>Rozwój inteligentnych systemów transportowych (ITS) poprawiających dostępność komunikacyjną na terenie miasta Krakowa poprzez: 
1. Montaż tablic dynamicznej informacji pasażerskiej (DIP) na przystankach autobusowych oraz autobusowo-tramwajowych (wspólne tablice dla tramwajów oraz autobusów) na terenie m. Krakowa. Wykonanie zasilania, sieci komunikacyjnej, włączenie przedmiotowych tablic do istniejącego Systemu Nadzoru Ruchu TTSS.
Zakup i montaż autokomputerów do autobusów i tramwajów.
2. Montaż tablic zmiennej treści (VMS) na wjazdach do miasta Krakowa od strony północnej, wschodniej i zachodniej, informujących o czasie przejazdu oraz trasie alternatywnej, montaż detektorów (ANPR, bluetooth, indukcyjna), rozbudowa sieci komunikacyjnej – II etap projektu „Rozwój informacji dla podróżujących w ramach KOM”, w tym informacja o dojazdach na parkingi P&amp;R.
3. Kontrola dostępu (obszar Kazimierza, Centrum oraz BUS Pasy). W ramach kontroli dostępu do strefy ograniczonego ruchu, nastąpi rozbudowa sieci komunikacyjnej, montaż urządzeń z funkcją automatycznego rozpoznawania tablic rejestracyjnych, montaż tablic parkingowych na terenie miasta informujących o wolnych miejscach na terenie m. Krakowa w ścisłym centrum na miejskich parkingach. 
Realizacja projektu będzie kompleksowo oddziaływać na obszar zbiorowego transportu miejskiego w całym mieście Krakowie, poprzez przekazywanie dodatkowych danych, pozyskanych w ramach projektu do istniejących systemów tj. ITS (hurtownia danych), UTCS (system sterowania ruchem), TTSS (system nadzoru ruchu tramwajowego), co przełoży się na poprawne funkcjonowanie dynamicznej informacji pasażerskiej, poprawę płynności ruchu, punktualności w transporcie publicznym, poprawę czasu przejazdu komunikacji zbiorowej, lepsze skomunikowanie gmin ościennych z pętlami przesiadkowymi zlokalizowanymi przy liniach tramwajowych, co w efekcie przyczyni się do zmiany zachowań komunikacyjnych, poprzez rezygnację z samochodu na rzecz komunikacji zbiorowej lub alternatywnych zrównoważonych środków transportu</t>
  </si>
  <si>
    <t>X 2025</t>
  </si>
  <si>
    <t>Miejskie Centrum Opieki dla Osób Starszych, Przewlekle Niepełnosprawnych oraz Niesamodzielnych w Krakowie</t>
  </si>
  <si>
    <t>W ramach projektu planowana jest realizacja:
1. Wczesnej opieki poszpitalnej.
2. Usługi wypożyczalni sprzętu medycznego.
3. Wsparcia edukacyjno-doradczego opiekunów nieformalnych.
4. Działania zwiększające dostęp opiekunów do informacji na temat możliwości wsparcia, świadczeń itp. ułatwiających opiekę.
5. Usług odciążeniowych / wytchnieniowych. 
Planuje się także realizację działań w zakresie cross-financingu (w zależności od zidentyfikowanych potrzeb).</t>
  </si>
  <si>
    <t>II kw. 2024 - IV kw. 2029</t>
  </si>
  <si>
    <t>II kw. 2026 - IV kw. 2029</t>
  </si>
  <si>
    <t>VIII 2024</t>
  </si>
  <si>
    <t>Budowa Parkingu P&amp;R w Więcławicach - nawierzchnia, przystanki autobusowe, bike nad ride, dojścia dla pieszych, przejścia dla pieszych, ciąg pieszo-rowerowy. Projekt będzie wynikał z Planu Zrównoważonej Mobilności Metropolii Krakowskiej.</t>
  </si>
  <si>
    <t>Rozwój energii odnawialnej poprzez instalację magazynów energii w obiektach wodno-kanalizacyjnych oraz użyteczności publicznej na terenie gminy Czernichów</t>
  </si>
  <si>
    <t xml:space="preserve">Montaż instalacji OZE na obiektach wodno-kanalizacyjnych oraz użyteczności publicznej na terenie gminy Czernichów. </t>
  </si>
  <si>
    <t>Rozwój energii odnawialnej poprzez instalację OZE w obiektach wodno-kanalizacyjnych oraz użyteczności publicznej na terenie gminy Czernichów</t>
  </si>
  <si>
    <t>Utworzenie przedszkola w Woli Zabierzowskiej</t>
  </si>
  <si>
    <t>Rozwijanie umiejętności zawodowych uczniów oraz kadry pedagogicznej szkół prowadzących kształcenie zawodowe w Niepołomicach</t>
  </si>
  <si>
    <t>2025-2028</t>
  </si>
  <si>
    <t>Rozwój energii odnawialnej na terenie gminy Mogilany - Instalacje OZE w budynkach użyteczności publicznej – Szkoła Podstawowa w Libertowie</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</si>
  <si>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Mogilany, jak i gmin Skawina, Świątniki Górne oraz Kraków. 
Projekt ma szczególne znaczenie dla całego MOF, gdyż jest realizowany w gminie gdzie występuje zanieczyszczenie powietrza. Realizacja projektu wpłynie ponadto pozytywnie na wyrównanie standardu  świadczenia usług publicznych na terenie MOF.</t>
  </si>
  <si>
    <t>Budowa kanalizacji sanitarnej dla miejscowości Gaj, gmina Mogilany – etap IV</t>
  </si>
  <si>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</si>
  <si>
    <t>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t>
  </si>
  <si>
    <t>IV kw. 2025 - IV kw. 2028</t>
  </si>
  <si>
    <t>Budowa torowiska od pętli Krowodrza Górka wzdłuż ul. Opolskiej do pętli autobusowej Azory (o długości 2,2 km toru podwójnego) wraz z infrastrukturą techniczną. Pętla Azory będzie w pełni zadaszona w wyposażona w budynek terminala pasażerskiego. Wzdłuż trasy nowoprojektowanej linii przewidziano: budowę 4 par przystanków wraz z tablicami dynamicznej informacji pasażerskiej, przebudowę ulic i skrzyżowań w niezbędnym zakresie, przebudowę i budowę chodników, przebudowę i budowę ścieżek rowerowych, budowę ekranów akustycznych oraz budowę kładki pieszo-rowerowej nad ul.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odległości ok. 190 metrów od pętli Azory i peronów tramwajowych powstanie kubaturowy, trzypoziomowy parking P+R na ok. 200 samochodów wraz z zadaszonym parkingiem Bike &amp; Ride o pojemności 60 stanowisk postojowych. Kolejne 58 stanowisk postojowych Bike &amp; Ride zostało zaprojektowane przy pętli autobusowo-tramwajowej. W ramach parkingu przewidziano 8 miejsc dla osób z niepełnosprawnościami.</t>
  </si>
  <si>
    <t>I kw. 2025 - IV kw. 2026</t>
  </si>
  <si>
    <t>Centrum Kompetencji Zawodowych w Gminie Miejskiej Kraków</t>
  </si>
  <si>
    <t>Rozwój infrastruktury wodno-kanalizacyjnej na terenie Gminy Wielka Wieś – etap I</t>
  </si>
  <si>
    <t>Rozwój infrastruktury wodno-kanalizacyjnej na terenie Gminy Wielka Wieś – etap II</t>
  </si>
  <si>
    <t>Rozwój kształcenia w Zespole Szkół w Gminie Świątniki Górne</t>
  </si>
  <si>
    <t>Modernizacja elementów infrastruktury Zamku Królewskiego w Niepołomicach</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</si>
  <si>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Niepołomice oraz odwiedzający ją mieszkańcy pozostałych 14 gmin. Realizacja projektu wpłynie ponadto pozytywnie na wyrównanie standardu  świadczenia usług publicznych (w zakresie kultury i turystyki) na terenie MOF.</t>
    </r>
  </si>
  <si>
    <t>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t>
  </si>
  <si>
    <t>2026-2029</t>
  </si>
  <si>
    <t>Modernizacja hali Olimpijka w Skawinie na potrzeby działalności kulturalnej</t>
  </si>
  <si>
    <t>Program rozwoju odnawialnych źródeł energii w Gminie Zabierzów (PUK)</t>
  </si>
  <si>
    <t>Program rozwoju odnawialnych źródeł energii w Gminie Zabierzów (UGZ)</t>
  </si>
  <si>
    <t>Projekt obejmuje dostawę, montaż i uruchomienie instalacji OZE wraz z magazynami energii na terenach obiektów będących własnością Przedsiębiorstwa Usług Komunalnych Zabierzów Sp. z o. o. , wraz z niezbędnymi działaniami przygotowawczymi i powykonawczymi (ekspertyzy, audyty).</t>
  </si>
  <si>
    <t>Projekt obejmuje dostawę, montaż i uruchomienie instalacji OZE wraz z magazynami energii na terenach obiektów będących własnością gminy Zabierzów, wraz z niezbędnymi działaniami przygotowawczymi i powykonawczymi (ekspertyzy, audyty).</t>
  </si>
  <si>
    <t xml:space="preserve"> </t>
  </si>
  <si>
    <t>Modernizacja energetyczna budynków użyteczności publicznej w gminie Wielka Wieś - etap II</t>
  </si>
  <si>
    <t>Budowa i rozbudowa urządzeń wodnych małej retencji w gminie Wielka Wieś</t>
  </si>
  <si>
    <t>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t>
  </si>
  <si>
    <t>Rozwój różnych form małej retencji w gminie Zielonki</t>
  </si>
  <si>
    <t>Budowa kanalizacji sanitarnej, przepompowni oraz przebudowa wodociągu wraz z odtworzeniem nawierzchni. Aglomeracja 2-10 tys. RLM.</t>
  </si>
  <si>
    <t>III 2025</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</si>
  <si>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zogniskowanych wokół działań mających przygotować samorządy na zmiany demograficzne i społeczne. 
Realizacja projektu wynika z części kierunkowej Strategii, tj. celu szczegółowego </t>
    </r>
    <r>
      <rPr>
        <i/>
        <sz val="10"/>
        <color theme="1"/>
        <rFont val="Calibri"/>
        <family val="2"/>
      </rPr>
      <t>7.1 Dostępne i wysokiej jakości usługi społeczne oraz skoordynowana i aktywna współpraca w obszarze ochrony zdrowia.</t>
    </r>
    <r>
      <rPr>
        <sz val="10"/>
        <color theme="1"/>
        <rFont val="Calibri"/>
        <family val="2"/>
      </rPr>
      <t xml:space="preserve"> 
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
Problem i jego rozwiązanie mają wymiar i oddziaływanie ponadlokalne, ponieważ projekt przyczyni się do stworzenia sieci miejsc świadczących usługi społeczne oraz podniesienia ich jakości i dostępności.</t>
    </r>
  </si>
  <si>
    <t>Projekt obejmie modernizację elementów infrastruktury zamku, co przełoży się na wzmocnienie jego dotychczasowych funkcji, a także nadając im nową funkcjonalność. W ramach projektu planowane są m.in.:
1. Wymiana nawierzchni dziedzińca zamkowego umożliwi organizowanie imprez kulturalnych, m.in. koncertów, festiwali, teatrów, projekcji filmowych, a także rekonstrukcji historycznych oraz da możliwość kompleksowej organizacji otwartych przyjęć plenerowych z towarzyszącymi wydarzeniami tanecznymi, co daje szansę na zwiększenie przychodu spółki. Poprawi się także atrakcyjność dziedzińca, stanowiącego centralną część zamku, tak licznie odwiedzanego przez turystów.
2. Odrestaurowanie zniszczonych i zagrażających bezpieczeństwu krużganków umożliwi udostępnienie ich szerszej publiczności i wykorzystanie tej przestrzeni do organizacji wydarzeń kulturalnych m.in. teatrów plenerowych, koncertów balkonowych, a także udostępnienie tego miejsca celem organizacji przyjęć i spotkań, co wpłynie na dywersyfikację przychodu zamku.
3. Wymiana stolarki okiennej zamku zagwarantuje odpowiednie zabezpieczenie zabytkowych pomieszczeń, w tym sal w części muzealnej, które stanowią siedzibę Muzeum Niepołomickiego wyposażonego w cenne zbiory i dobra dziedzictwa narodowego.
4. Wykonanie modernizacji elewacji zewnętrznej oraz iluminacji zamku z możliwością organizacji pokazów świetlnych podczas najważniejszych niepołomickich wydarzeń spowoduje, że zamek będzie odbierany jako perła architektury łącząc przy tym tradycję z nowoczesnością, zarówno dla mieszkańców miasta, jak i dla turystów.
5. Poprawa izolacji fundamentów umożliwi kompleksowe wykorzystanie piwnic zamkowych do organizacji wydarzeń i imprez w tej części zamku.</t>
  </si>
  <si>
    <t>2.18 Poprawa efektywności energetycznej - ZIT - instrumenty finansowe</t>
  </si>
  <si>
    <t>2.19 Poprawa efektywności energetycznej -  ZIT - dotacja</t>
  </si>
  <si>
    <t>2.21 Wsparcie rozwoju OZE - ZIT - dotacja</t>
  </si>
  <si>
    <t>2.22  Wsparcie rozwoju OZE - ZIT - instrumenty finansowe</t>
  </si>
  <si>
    <t>2.23 Gospodarowanie wodami - ZIT</t>
  </si>
  <si>
    <t>2.24 Rozwijanie systemu gospodarki wodno-ściekowej - ZIT</t>
  </si>
  <si>
    <t>2.25 Rozwijanie systemu gospodarki odpadami - ZIT</t>
  </si>
  <si>
    <t>3.1 Transport miejski - ZIT</t>
  </si>
  <si>
    <t>6.29 Wsparcie wychowania przedszkolnego - ZIT</t>
  </si>
  <si>
    <t>6.30 Wsparcie kształcenia ogólnego - ZIT</t>
  </si>
  <si>
    <t>6.31 Wsparcie kształcenia zawodowego - ZIT</t>
  </si>
  <si>
    <t>6.33 Wsparcie usług społecznych w regionie - ZIT</t>
  </si>
  <si>
    <t>6.34 Wsparcie usług zdrowotnych - ZIT</t>
  </si>
  <si>
    <t>Rozwój sieci kanalizacyjnej - aglomeracja 2-10 tys. RLM. Potrzeby na terenie gminy w aglomeracji 10-15 tys. RLM są zaspokojone. Rozwój sieci wodociągowej będzie realizowany jako element niedominujący.</t>
  </si>
  <si>
    <t>W ramach projektu przewiduje się działania inwestycyjne, które będą obejmowały m.in. przebudowę, nadbudowę i rozbudowę budynku hali Olimpijka zlokalizowanej przy ul. Konstytucji 3 Maja w Skawinie pod kątem prowadzenia różnorakich działań i inicjatyw kulturalnych i społecznych. Znajdą się tam pracownie pozwalające poszerzyć działalność CKiS, w tym w szczególności: nowoczesna sala baletowa/taneczna, klub dziecięcy, sale wielofunkcyjne na potrzeby prowadzenia zajęć sekcyjnych i pokój pracy indywidualnej. W ramach prac obiekt zyska ponadto nowoczesne i funkcjonalne pomieszczenia: szatnie, toalety, holl, biura, pracownie, pomieszczenia dla instruktorów - całość dostosowana do potrzeb osób z niepełnosprawnościami, które pozwolą rozszerzyć i jeszcze ciekawiej i bardziej profesjonalnie prowadzić zajęcia sekcyjne (m.in. balet, taniec towarzyski, plastyka, wokal, nauka gry na gitarze, pracownia fotograficzna, pracownia filmowa etc.). Koszty kwalifikowane dotyczą tylko tych pomieszczeń, w których prowadzona będzie działalność kulturalna. W skali roku przynajmniej 80% czasu i/lub przestrzeni infrastruktury będzie wykorzystywane do celów związanych z kulturą.</t>
  </si>
  <si>
    <t>Montaż instalacji OZE na budynku użyteczności publicznej w gminie Mogilany.</t>
  </si>
  <si>
    <t>Projekt zakłada budowę oraz przebudowę infrastruktury zachęcającej do podróży transportem zbiorowym oraz za pomocą form mobilności aktywnej w ważnych, węzłowych punktach Niepołomic. Inwestycja obejmuje m.in. 
-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
-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t>
  </si>
  <si>
    <t>Termomodernizacja komunalnych budynków mieszkalnych - etap II</t>
  </si>
  <si>
    <t>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</si>
  <si>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W ramach projektu planowana jest termomodernizacja 16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</si>
  <si>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 xml:space="preserve">Modernizacja sieci wodociągowej na terenie gminy Biskupice. Liczba ludności gminy nie przekracza 15 tys. mieszkańców. Modernizacja sieci wodociągowej poprzez budowę stacji uzdatniania wody, zbiorników wyrównawczych oraz niezbędnej infrastruktury technicznej. </t>
  </si>
  <si>
    <t>Przebudowa budynku komunalnego w Raciborowicach na filię Centrum Kultury i Promocji w Michałowicach</t>
  </si>
  <si>
    <t>Projekt obejmuje przebudowę budynku położonego w miejscowości Raciborowice na filię Centrum Kultury i Promocji w Michałowicach. Ponieważ miejscowość Raciborowice leży na granicy gminy Michałowice z gminami Zielonki, Kocmyrzów-Luborzyca oraz miastem Kraków, z obiektów kultury będą korzystali mieszkańcy co najmniej 4 gmin. W budynku na trzech poziomach znajdować się będą m.in. pomieszczenia magazynowe, sale ćwiczeń i prób orkiestry czy sala konferencyjna. Budynek będzie pełnił m.in. funkcję sali prób dla Orkiestry Wieniawa, która skupia muzyków z terenu gmin ościennych m.in. Krakowa, Kocmyrzowa-Luborzycy, Zielonek, dlatego jego realizacja  będzie miała wpływ na potrzeby mieszkańców więcej niż jednej gminy. W skali roku przynajmniej 80% czasu i/lub przestrzeni infrastruktury będzie wykorzystywane do celów związanych z kulturą.</t>
  </si>
  <si>
    <t xml:space="preserve">Budowa kanalizacji sanitarnej na terenie gminy Igołomia-Wawrzeńczyce. Aglomeracja 2-10 tys. RLM. Potrzeby na terenie gminy w aglomeracji 10-15 tys. RLM są zaspokojone. </t>
  </si>
  <si>
    <t>Projekt obejmuje wykonanie robót budowlanych, montażowych i dostaw związanych z budową/przebudową sieci wodociągowej i kanalizacji sanitarnej wraz z obiektami towarzyszącymi. Aglomeracja 2-10 tys. RLM. Potrzeby na terenie gminy w aglomeracji 10-15 tys. RLM są zaspokojone.</t>
  </si>
  <si>
    <t>IX 2025</t>
  </si>
  <si>
    <t>Budowa zbiorczej kanalizacji sanitarnej w Aglomeracji Igołomia - etap I</t>
  </si>
  <si>
    <t>Budowa zbiorczej kanalizacji sanitarnej w Aglomeracji Igołomia - etap II</t>
  </si>
  <si>
    <t>Rozbudowa parkingów „parkuj i jedź” przy stacjach kolejowych w Gminie Kocmyrzów – Luborzyca. Projekt będzie wynikał z Planu Zrównoważonej Mobilności Metropolii Krakowskiej.</t>
  </si>
  <si>
    <t>Modernizacja energetyczna budynku komunalnego w Prusach</t>
  </si>
  <si>
    <t>Budowa PSZOK w Gminie Kocmyrzów – Luborzyca</t>
  </si>
  <si>
    <t>Poprawa retencji w gminie Michałowice</t>
  </si>
  <si>
    <t>Rozwój energii odnawialnej w budynkach użyteczności publicznej na terenie Gminy Mogilany</t>
  </si>
  <si>
    <t>2027-2028</t>
  </si>
  <si>
    <t>Montaż magazynów energii na terenie gminy Skawina – etap II</t>
  </si>
  <si>
    <t>Budowa lub przebudowa instalacji zagospodarowujących wody opadowe i roztopowe – etap I</t>
  </si>
  <si>
    <t>XI 2025</t>
  </si>
  <si>
    <t>Modernizacja gospodarki wodno-ściekowej wraz z infrastrukturą towarzyszącą w aglomeracji Zabierzów-Balice i Zabierzów-Niegoszowice</t>
  </si>
  <si>
    <t>Zwiększenie retencyjności zlewni Gminy Zielonki</t>
  </si>
  <si>
    <t>Poprawa retencji wód opadowych na terenie gminy Czernichów</t>
  </si>
  <si>
    <t>Zaprojektowanie i budowa Punktu Selektywnego Zbierania Odpadów Komunalnych na terenie Gminy Kocmyrzów-Luborzyca, wraz z niezbędnym wyposażeniem (obsługa do 20 tys. mieszkańców).</t>
  </si>
  <si>
    <t>Siła jest w nas</t>
  </si>
  <si>
    <t>Razem pokonamy trudności</t>
  </si>
  <si>
    <t>Rozwój usług społecznych skierowanych do osób potrzebujących wsparcia w codziennym funkcjonowaniu, w tym ze względu na wiek, chorobę, niepełnosprawność, w tym zwiększenie miejsc w istniejących lub utworzenie nowego ośrodka wsparcia.</t>
  </si>
  <si>
    <t>Rozwój usług w zakresie mieszkalnictwa treningowego i wspomaganego (w tym dla osób w kryzysie bezdomności i zagrożonych wykluczeniem mieszkaniowym oraz wymagających wsparcia w codziennym funkcjonowaniu ze względu na wiek, niepełnosprawność czy zaburzenia psychiczne).</t>
  </si>
  <si>
    <t>Projekt realizuje typ operacji D w ramach Działania 6.33 tj.: usługi w zakresie rozwoju mieszkalnictwa treningowego i wspomaganego.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</si>
  <si>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Zakład Gospodarki Komunalnej w Wieliczce sp. z o.o.</t>
  </si>
  <si>
    <t>Zakup nowego taboru autobusowego wraz z niezbędną infrastrukturą oraz systemem elektrycznej informacji pasażerskiej na przystankach w Gminie Wieliczka</t>
  </si>
  <si>
    <t xml:space="preserve">Wielicka Spółka Transportowa sp. z o.o. </t>
  </si>
  <si>
    <t>2024-2029</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</si>
  <si>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rPr>
      <t>2.1 Sprawny system gospodarowania przestrzenią, uwzględniający dążenie do neutralności klimatycznej</t>
    </r>
    <r>
      <rPr>
        <sz val="10"/>
        <color theme="1"/>
        <rFont val="Calibri"/>
        <family val="2"/>
      </rPr>
      <t>.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Czernichów oraz gmin Kraków, Liszki oraz Skawina, ponieważ woda stanowi składową środowiska naturalnego, której nie można rozpatrywać w żadnych granicach administracyjnych. Zapewniony zostanie dostęp do czystej wody dla społeczeństwa i gospodarki oraz docelowo osiągnięty lepszy stan wód całego obszaru.</t>
    </r>
  </si>
  <si>
    <t>Ochrona zasobów naturalnych (zlewni) rzeki Wisły na terenie Gminy Czernichów.</t>
  </si>
  <si>
    <t>Termomodernizacja budynków użyteczności publicznej w Gminie Czernichów.</t>
  </si>
  <si>
    <t>Budowa zbiorczej kanalizacji sanitarnej w Aglomeracji Igołomia - etap III</t>
  </si>
  <si>
    <t>Maksymalna wartość wkładu UE (euro)
wg średniego kursu dla okresu 2016-2022 tj. 1 EUR=4,4074</t>
  </si>
  <si>
    <t>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t>
  </si>
  <si>
    <t>Szczegóły Suma z Maksymalna wartość wkładu UE (euro) — Nazwa beneficjenta/ew. partnerów: Gmina Miejska Kraków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</si>
  <si>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rPr>
      <t xml:space="preserve">3.2 Wysoka dostępność infrastruktury zrównoważonej mobilności i integracja różnych form transportu. </t>
    </r>
    <r>
      <rPr>
        <sz val="10"/>
        <color theme="1"/>
        <rFont val="Calibri"/>
        <family val="2"/>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Zabierzów jak i gmin: Wielka Wieś, Liszki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</si>
  <si>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rPr>
      <t xml:space="preserve">6.2 Atrakcyjna oferta kształcenia, dostosowana do oczekiwań rynku pracy. </t>
    </r>
    <r>
      <rPr>
        <sz val="10"/>
        <color theme="1"/>
        <rFont val="Calibri"/>
        <family val="2"/>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Zabierzów jak i gmin: Wielka Wieś, Liszki oraz Kraków.</t>
    </r>
  </si>
  <si>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2.3 Racjonalna gospodarka odpadami i efektywne wykorzystanie surowców.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Igołomia-Wawrzeńczyce jak i gmin: Kocmyrzów-Luborzyca, Niepołomice oraz Kraków. </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</si>
  <si>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Kocmyrzów-Luborzyca jak i gmin: Igołomia-Wawrzeńczyce, Michałowice oraz Kraków. </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</si>
  <si>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Zielonki jak i gmin: Michałowice, Wielka Wieś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Zielonki 1 zbiornik.</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</si>
  <si>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Czernichów, jak i gmin Kraków, Liszki oraz Skawina. 
Projekt ma szczególne znaczenie dla całego MOF, gdyż jest realizowany w gminie gdzie występuje zanieczyszczenie powietrza. Realizacja projektu wpłynie ponadto pozytywnie na wyrównanie standardu  świadczenia usług publicznych na terenie MOF.</t>
  </si>
  <si>
    <t xml:space="preserve">Głęboka modernizacja energetyczna budynku na terenie gminy Igołomia-Wawrzeńczyce
</t>
  </si>
  <si>
    <t>W ramach projektu planowana jest modernizacja energetyczna budynku wpisanego do rejestru zabytków. Realizacja projektu zgodnie z audytem energetycznym oraz kryteriami i warunkami dotyczącymi zakazu zmian w uchwałach antysmogowych i zgodności POP z art. 23 dyrektywą 2008/50/WE.</t>
  </si>
  <si>
    <t>Projekt obejmuje zakup nowego taboru autobusowego wraz z niezbędną infrastrukturą towarzyszącą oraz zakup elektronicznych tablic informacji pasażerskiej zamontowanych w mieście i gminie Wieliczka. Projekt będzie wynikał z Planu Zrównoważonej Mobilności Metropolii Krakowskiej.</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</si>
  <si>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rPr>
      <t xml:space="preserve"> 2.2. Efektywna gospodarka energetyczna i wysoka jakość powietrza</t>
    </r>
    <r>
      <rPr>
        <sz val="10"/>
        <color theme="1"/>
        <rFont val="Calibri"/>
        <family val="2"/>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Mogilany, jak i gmin Skawina, Świątniki Górne oraz Kraków. 
Projekt ma szczególne znaczenie dla całego MOF, gdyż jest realizowany w gminie gdzie występuje zanieczyszczenie powietrza. Realizacja projektu wpłynie ponadto pozytywnie na wyrównanie standardu  świadczenia usług publicznych na terenie MOF.</t>
    </r>
  </si>
  <si>
    <t>Przebudowa infrastruktury do obsługi podróżnych korzystających z publicznego transportu zbiorowego w ciągu dróg nr 601675K oraz 601676K, do pętli autobusowej "Ujazd" w miejscowości Brzezie w gminie Zabierzów.</t>
  </si>
  <si>
    <t>Przebudowa infrastruktury do obsługi podróżnych korzystających z publicznego transportu zbiorowego w ciągu dróg nr 601675K oraz 601676K, do pętli autobusowej "Ujazd" w miejscowości Brzezie w gminie Zabierzów. Projekt będzie wynikał z Planu Zrównoważonej Mobilności Metropolii Krakowskiej.</t>
  </si>
  <si>
    <t>Szczegóły Suma z Maksymalna wartość wkładu UE (euro) — Nazwa beneficjenta/ew. partnerów: Gmina Zabierzów</t>
  </si>
  <si>
    <t>W ramach projektu planowana jest termomodernizacja budynków użyteczności publicznej na terenie gminy Czernichów (np. budynki administracyjne, budynek CUS, budynki oświatowe). Realizacja projektu zgodnie z audytami energetycznymi oraz kryteriami i warunkami dotyczącymi zakazu zmian w uchwałach antysmogowych i zgodności POP z art. 23 dyrektywy 2008/50/WE.</t>
  </si>
  <si>
    <t xml:space="preserve">Głęboka modernizacja energetyczna budynku na terenie gminy Igołomia-
Wawrzeńczyce
</t>
  </si>
  <si>
    <t>W ramach projektu planowana jest modernizacja energetyczna budynku wpisanego do rejestru zabytków. Realizacja projektu
zgodnie z audytem energetycznym oraz kryteriami i warunkami dotyczącymi zakazu zmian w uchwałach antysmogowych i zgodności POP z art. 23 dyrektywą 2008/50/WE.</t>
  </si>
  <si>
    <t>Szczegóły Suma z Maksymalna wartość wkładu UE (euro) — Działanie: 2.19 Poprawa efektywności energetycznej -  ZIT - dotacja</t>
  </si>
  <si>
    <t>Suma z Maksymalna wartość wkładu UE (zł)</t>
  </si>
  <si>
    <t>2025-2029</t>
  </si>
  <si>
    <t>IV kw. 2024 - IV kw. 2027</t>
  </si>
  <si>
    <t>Poprawa retencji wód opadowych na terenie gminy Czernichów.</t>
  </si>
  <si>
    <t xml:space="preserve">Budowa kanalizacji sanitarnej na terenie aglomeracji Czernichów oraz dostawa i montaż urządzeń do oczyszczalni ścieków. Aglomeracja 2-10 tys. RLM. Potrzeby na terenie gminy w aglomeracji 10-15 tys. RLM są zaspokojone. </t>
  </si>
  <si>
    <t>Budowa zbiornika lub zbiorników retencyjnych, które posłużą do magazynowania wód opadowych w trakcie deszczów nawalnych, wraz z niezbędnymi do jego działania instalacjami.</t>
  </si>
  <si>
    <t>W ramach projektu planowana jest termomodernizacja budynku publicznego, wpisanego do gminnej ewidencji zabytków, dla którego przewidziano zmianę sposobu użytkowania. Realizacja projektu zgodnie z audytami energetycznymi oraz kryteriami i warunkami dotyczącymi zakazu zmian w uchwałach antysmogowych i zgodności POP z art. 23 dyrektywy 2008/50/WE.</t>
  </si>
  <si>
    <t>Rozwój systemów retencjonowania wód opadowych i roztopowych – etap II</t>
  </si>
  <si>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 zapewniająca wysoką jakość życia</t>
    </r>
    <r>
      <rPr>
        <sz val="10"/>
        <color theme="1"/>
        <rFont val="Calibri"/>
        <family val="2"/>
        <charset val="238"/>
      </rPr>
      <t xml:space="preserve">; celu szczegółowego </t>
    </r>
    <r>
      <rPr>
        <i/>
        <sz val="10"/>
        <color theme="1"/>
        <rFont val="Calibri"/>
        <family val="2"/>
        <charset val="238"/>
      </rPr>
      <t>2.2 Efektywna gospodarka energetyczna i wysoka jakość powietrza</t>
    </r>
    <r>
      <rPr>
        <sz val="10"/>
        <color theme="1"/>
        <rFont val="Calibri"/>
        <family val="2"/>
        <charset val="238"/>
      </rPr>
      <t>. Przedsięwzięcie realizuje wskazane cele rozwojowe Strategii ZIT ponieważ wpływa na poprawę jakości powietrza, podniesienie ilości energii wytwarzanej ze źródeł odnawialnych, obniżenie kosztów ogrzewania, redukcję CO2, poprawę bezpieczeństwa energetycznego oraz poprawę komfortu cieplnego i warunków użytkowania obiektów użyteczności publicznej. 
Przedsięwzięcie jest zintegrowane wewnętrznie, ponieważ tożsame projekty będą realizowane w 10 gminach a korzyści w postaci dodatkowej energii pozyskanej z OZE oraz poprawy bezpieczeństwa energetycznego odniosą mieszkańcy całego obszaru.</t>
    </r>
  </si>
  <si>
    <t>1. Ludność́ objęta projektami w ramach strategii zintegrowanego rozwoju terytorialnego: 160 162 osób
2. Wspierane strategie zintegrowanego rozwoju terytorialnego: 16 szt.
3. Liczba uczniów szkół i placówek systemu oświaty prowadzących kształcenie ogólne objętych wsparciem: 10 690 osób
4. Liczba szkół i placówek systemu oświaty objętych wsparciem: 84 podmiotów
5. Liczba uczniów, którzy nabyli kwalifikacje po opuszczeniu programu (kształcenie ogólne): 3 692</t>
  </si>
  <si>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t>
    </r>
    <r>
      <rPr>
        <sz val="10"/>
        <color theme="1"/>
        <rFont val="Calibri"/>
        <family val="2"/>
        <charset val="238"/>
      </rPr>
      <t>, zapewniająca wysoką jakość życia; celu szczegółowego</t>
    </r>
    <r>
      <rPr>
        <i/>
        <sz val="10"/>
        <color theme="1"/>
        <rFont val="Calibri"/>
        <family val="2"/>
        <charset val="238"/>
      </rPr>
      <t xml:space="preserve"> 2.1 Sprawny system gospodarowania przestrzenią, uwzględniający dążenie do neutralności klimatycznej</t>
    </r>
    <r>
      <rPr>
        <sz val="10"/>
        <color theme="1"/>
        <rFont val="Calibri"/>
        <family val="2"/>
        <charset val="238"/>
      </rPr>
      <t>. Przedsięwzięcie realizuje wskazane cele rozwojowe Strategii ZIT ponieważ wpływa na rozwój błękitno-zielonej infrastruktury i innych rozwiązań sprzyjających lepszemu gospodarowaniu wodą oraz zatrzymaniu na terenie Metropolii Krakowskiej jak największej jej ilości. Przedsięwzięcie jest zintegrowane wewnętrznie, ponieważ tożsame projekty będą realizowane w 12 gminach a korzyści w postaci zatrzymania wody na terenie Metropolii Krakowskiej (co z kolei zapobiegać będzie suszy oraz lokalnym podtopieniom) odniosą mieszkańcy całego obszaru. 
Dzięki realizacji wiązki liczba zbiorników retencyjnych na terenie MOF wzrośnie z 16 do 36, a projektami w zakresie mikroretencji objetych zostanie ok. 9000 gospodarstw domowych.</t>
    </r>
  </si>
  <si>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 zapewniająca wysoką jakość życia</t>
    </r>
    <r>
      <rPr>
        <sz val="10"/>
        <color theme="1"/>
        <rFont val="Calibri"/>
        <family val="2"/>
        <charset val="238"/>
      </rPr>
      <t>; celu szczegółowego</t>
    </r>
    <r>
      <rPr>
        <i/>
        <sz val="10"/>
        <color theme="1"/>
        <rFont val="Calibri"/>
        <family val="2"/>
        <charset val="238"/>
      </rPr>
      <t xml:space="preserve"> 2.2 Efektywna gospodarka energetyczna i wysoka jakość powietrza</t>
    </r>
    <r>
      <rPr>
        <sz val="10"/>
        <color theme="1"/>
        <rFont val="Calibri"/>
        <family val="2"/>
        <charset val="238"/>
      </rPr>
      <t>. Przedsięwzięcie realizuje wskazane cele rozwojowe Strategii ZIT, ponieważ wpływa na podniesienie efektywności energetycznej budynków, obniżenie kosztów ogrzewania, redukcję zanieczyszczenia powietrza, redukcję CO2, poprawę bezpieczeństwa energetycznego oraz poprawę komfortu cieplnego i warunków użytkowania obiektów użyteczności publicznej.  Przedsięwzięcie ma szczególne znaczenie dla całego MOF, gdyż realizowane jest na obszarach o wysokim zanieczyszczeniu  powietrza. Przyczynia się też do wyrównywania standardów infrastruktury publicznej na obszarze aglomeracji. Przedsięwzięcie jest zintegrowane wewnętrznie - tożsame projekty będą realizowane w 11 gminach Metropolii Krakowskiej a opisane powyżej korzyści odniosą nie tylko mieszkańcy gminy, ale i całego obszaru MK.
Dzięki realizacji wiązki ilość budynków publicznych wymagających modernizacji energetycznej na terenie MOF spadnie z 238 do 88.</t>
    </r>
  </si>
  <si>
    <r>
      <t xml:space="preserve">Przedsięwzięcie wpływa na osiągnięcie określonego w Strategii ZIT celu strategicznego </t>
    </r>
    <r>
      <rPr>
        <i/>
        <sz val="10"/>
        <color rgb="FF000000"/>
        <rFont val="Calibri"/>
        <family val="2"/>
        <charset val="238"/>
      </rPr>
      <t>2. Metropolia Krakowska przyjazna środowisku, zorientowana na neutralność klimatyczną</t>
    </r>
    <r>
      <rPr>
        <sz val="10"/>
        <color rgb="FF000000"/>
        <rFont val="Calibri"/>
        <family val="2"/>
        <charset val="238"/>
      </rPr>
      <t xml:space="preserve">, zapewniająca wysoką jakość życia; celu szczegółowego </t>
    </r>
    <r>
      <rPr>
        <i/>
        <sz val="10"/>
        <color rgb="FF000000"/>
        <rFont val="Calibri"/>
        <family val="2"/>
        <charset val="238"/>
      </rPr>
      <t>2.1 Sprawny system gospodarowania przestrzenią, uwzględniający dążenie do neutralności klimatycznej</t>
    </r>
    <r>
      <rPr>
        <sz val="10"/>
        <color rgb="FF000000"/>
        <rFont val="Calibri"/>
        <family val="2"/>
        <charset val="238"/>
      </rPr>
      <t>. Przedsięwzięcie realizuje wskazane cele rozwojowe Strategii ZIT, ponieważ niweluje problem białych plam w dostępie do podstawowej infrastruktury technicznej, do jakiej zaliczyć należy infrastrukturę wodno-kanalizacyjną. Przedsięwzięcie jest zintegrowane wewnętrznie, ponieważ tożsame projekty będą realizowane w 6 gminach Metropolii Krakowskiej a korzyści środowiskowe w postaci poprawy stanu i ilości zasobów wodnych odniosą nie tylko mieszkańcy gminy, ale i całego obszaru MK. Na terenie całej Metropolii Krakowskiej gospodarka wodno-ściekowa w aglomeracjach 10-15 tys. RLM została w pełni uporządkowana, zgodnie z krajowymi i unijnymi wymogami prawnymi.</t>
    </r>
  </si>
  <si>
    <r>
      <t xml:space="preserve">Przedsięwzięcie wpływa na osiągnięcie określonego w Strategii ZIT celu strategicznego </t>
    </r>
    <r>
      <rPr>
        <i/>
        <sz val="10"/>
        <color rgb="FF000000"/>
        <rFont val="Calibri"/>
        <family val="2"/>
        <charset val="238"/>
      </rPr>
      <t>2. Metropolia Krakowska przyjazna środowisku, zorientowana na neutralność klimatyczną, zapewniająca wysoką jakość życia</t>
    </r>
    <r>
      <rPr>
        <sz val="10"/>
        <color rgb="FF000000"/>
        <rFont val="Calibri"/>
        <family val="2"/>
        <charset val="238"/>
      </rPr>
      <t xml:space="preserve">; celu szczegółowego </t>
    </r>
    <r>
      <rPr>
        <i/>
        <sz val="10"/>
        <color rgb="FF000000"/>
        <rFont val="Calibri"/>
        <family val="2"/>
        <charset val="238"/>
      </rPr>
      <t>2.3 Racjonalna gospodarka odpadami i efektywne wykorzystanie surowców</t>
    </r>
    <r>
      <rPr>
        <sz val="10"/>
        <color rgb="FF000000"/>
        <rFont val="Calibri"/>
        <family val="2"/>
        <charset val="238"/>
      </rPr>
      <t>. Przedsięwzięcie realizuje wskazane cele rozwojowe Strategii ZIT ponieważ niweluje problem braku wydajnego oraz nowoczesnego systemu gospodarowania odpadami komunalnymi. Przedsięwzięcie jest zintegrowane wewnętrznie, ponieważ tożsame projekty będą realizowane w 7 gminach a korzyści środowiskowe w postaci redukcji ilości składowanych odpadów oraz występowania dzikich wysypisk śmieci odniosą mieszkańcy całego obszaru oraz odwiedzający go goście.</t>
    </r>
  </si>
  <si>
    <r>
      <t xml:space="preserve">Przedsięwzięcie wpływa na osiągnięcie określonego w Strategii ZIT celu strategicznego </t>
    </r>
    <r>
      <rPr>
        <i/>
        <sz val="10"/>
        <color rgb="FF000000"/>
        <rFont val="Calibri"/>
        <family val="2"/>
        <charset val="238"/>
      </rPr>
      <t>3. Metropolia Krakowska sprzyjająca aktywnej, ekologicznej i efektywnej mobilności</t>
    </r>
    <r>
      <rPr>
        <sz val="10"/>
        <color rgb="FF000000"/>
        <rFont val="Calibri"/>
        <family val="2"/>
        <charset val="238"/>
      </rPr>
      <t xml:space="preserve">; celu szczegółowego </t>
    </r>
    <r>
      <rPr>
        <i/>
        <sz val="10"/>
        <color rgb="FF000000"/>
        <rFont val="Calibri"/>
        <family val="2"/>
        <charset val="238"/>
      </rPr>
      <t>3.2 Wysoka dostępność infrastruktury zrównoważonej mobilności i integracja różnych form transportu</t>
    </r>
    <r>
      <rPr>
        <sz val="10"/>
        <color rgb="FF000000"/>
        <rFont val="Calibri"/>
        <family val="2"/>
        <charset val="238"/>
      </rPr>
      <t>. Przedsięwzięcie realizuje wskazane cele rozwojowe Strategii ZIT ponieważ przyczynia się do zapewnienia mieszkańcom Metropolii Krakowskiej najwyższej jakości, efektywnego i ekologicznego systemu transportu poprzez odpowiednie działania infrastrukturalne sprzyjające korzystaniu z transportu zbiorowego.  Przedsięwzięcie jest zintegrowane wewnętrznie, ponieważ tożsame projekty będą realizowane w 7 gminach a korzyści w postaci zwiększenia wykorzystania transportu zbiorowego w codziennych podróżach i idące za tym efekty środowiskowe, odniosą mieszkańcy całego obszaru oraz odwiedzający go goście.</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</si>
  <si>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xml:space="preserve">; celu szczegółowego </t>
    </r>
    <r>
      <rPr>
        <i/>
        <sz val="10"/>
        <color rgb="FF000000"/>
        <rFont val="Calibri"/>
        <family val="2"/>
        <charset val="238"/>
      </rPr>
      <t>6.2 Atrakcyjna oferta kształcenia, dostosowana do oczekiwań rynku pracy</t>
    </r>
    <r>
      <rPr>
        <sz val="10"/>
        <color rgb="FF000000"/>
        <rFont val="Calibri"/>
        <family val="2"/>
        <charset val="238"/>
      </rPr>
      <t>. Przedsięwzięcie realizuje wskazane cele rozwojowe Strategii ZIT ponieważ przyczynia się do objęcia wychowaniem przedszkolnym większej ilości dzieci. Przedsięwzięcie jest zintegrowane wewnętrznie, ponieważ tożsame projekty będą realizowane w 10 gminach, a korzyści w postaci lepszego przygotowania dzieci do kolejnych etapów edukacji co wyrówna ich szanse edukacyjne na dalszych jej etapach, odniosą mieszkańcy całego obszaru. Objęcie dzieci instytucjonalnym wychowaniem przedszkolnym ułatwi ponadto ich opiekunom łączenie życia zawodowego z życiem prywatnym co przyczyni się do rozwoju społeczno-gospodarczego regionu.</t>
    </r>
  </si>
  <si>
    <r>
      <t xml:space="preserve">Przedsięwzięcie wpływa na osiągnięcie określonego w Strategii ZIT celu strategicznego </t>
    </r>
    <r>
      <rPr>
        <i/>
        <sz val="10"/>
        <color rgb="FF000000"/>
        <rFont val="Calibri"/>
        <family val="2"/>
        <charset val="238"/>
      </rPr>
      <t>7. Metropolia Krakowska zapewniająca mieszkańcom nowoczesne i dostępne usługi społeczne, ceniąca równość i solidarność społeczną</t>
    </r>
    <r>
      <rPr>
        <sz val="10"/>
        <color rgb="FF000000"/>
        <rFont val="Calibri"/>
        <family val="2"/>
        <charset val="238"/>
      </rPr>
      <t xml:space="preserve">; celu szczegółowego </t>
    </r>
    <r>
      <rPr>
        <i/>
        <sz val="10"/>
        <color rgb="FF000000"/>
        <rFont val="Calibri"/>
        <family val="2"/>
        <charset val="238"/>
      </rPr>
      <t>7.1 Dostępne i wysokiej jakości usługi społeczne oraz skoordynowana i aktywna współpraca w obszarze ochrony zdrowia</t>
    </r>
    <r>
      <rPr>
        <sz val="10"/>
        <color rgb="FF000000"/>
        <rFont val="Calibri"/>
        <family val="2"/>
        <charset val="238"/>
      </rPr>
      <t>. Przedsięwzięcie realizuje wskazane cele rozwojowe Strategii ZIT ponieważ zakłada realizację zadań mających na celu podniesienie jakości i dostępności usług w zakresie wsparcia rodziny i pieczy zastępczej oraz/lub kompleksowe wsparcie osób usamodzielnianych i opuszczających pieczę zastępczą, usług zgodnych z zasadą deinstytucjonalizacji, w zakresie zapewnienia opieki osobom potrzebującym wsparcia w codziennym funkcjonowaniu, w tym ze względu na wiek oraz/lub usług w zakresie wsparcia opiekunów nieformalnych, usług w zakresie rozwoju mieszkalnictwa chronionego, wspomaganego i innych rodzajów mieszkań z usługami, usług w zakresie interwencji kryzysowej oraz tworzenia nowych oraz rozwój już istniejących placówek wsparcia dziennego dla dzieci i młodzieży. 
Przedsięwzięcie jest zintegrowane wewnętrznie, ponieważ tożsame projekty będą realizowane we wszystkich 15 gminach, a korzyści w postaci podniesienia jakości usług odniosą mieszkańcy całego obszaru Metropolii Krakowskiej.</t>
    </r>
  </si>
  <si>
    <t>USUNIĘTY</t>
  </si>
  <si>
    <t>1. Ludność objęta projektami w ramach strategii zintegrowanego rozwoju terytorialnego: 1 132 625 osób
2. Wspierane strategie zintegrowanego rozwoju terytorialnego: 9 szt.
3. Liczba obiektów kulturalnych i turystycznych objętych wsparciem: 8 szt.
4. Liczba osób odwiedzających obiekty kulturalne i turystyczne objęte wsparciem: 2 774 150 osób</t>
  </si>
  <si>
    <r>
      <t xml:space="preserve">Przedsięwzięcie wpływa na osiągnięcie określonego w Strategii ZIT celu strategicznego </t>
    </r>
    <r>
      <rPr>
        <i/>
        <sz val="10"/>
        <rFont val="Calibri"/>
        <family val="2"/>
        <charset val="238"/>
        <scheme val="minor"/>
      </rPr>
      <t>5. Metropolia Krakowska inspirująca, czerpiąca z różnorodności i lokalnych potencjałów, bazująca na sieciach współpracy</t>
    </r>
    <r>
      <rPr>
        <sz val="10"/>
        <rFont val="Calibri"/>
        <family val="2"/>
        <scheme val="minor"/>
      </rPr>
      <t xml:space="preserve">; celów szczegółowych </t>
    </r>
    <r>
      <rPr>
        <i/>
        <sz val="10"/>
        <rFont val="Calibri"/>
        <family val="2"/>
        <charset val="238"/>
        <scheme val="minor"/>
      </rPr>
      <t>5.1 Zintegrowana i atrakcyjna oferta czasu wolnego, odpowiadająca na potrzeby odbiorców</t>
    </r>
    <r>
      <rPr>
        <sz val="10"/>
        <rFont val="Calibri"/>
        <family val="2"/>
        <scheme val="minor"/>
      </rPr>
      <t xml:space="preserve"> oraz </t>
    </r>
    <r>
      <rPr>
        <i/>
        <sz val="10"/>
        <rFont val="Calibri"/>
        <family val="2"/>
        <charset val="238"/>
        <scheme val="minor"/>
      </rPr>
      <t>5.2 Wysoka jakość i dostępność wielofunkcyjnej infrastruktury czasu wolnego</t>
    </r>
    <r>
      <rPr>
        <sz val="10"/>
        <rFont val="Calibri"/>
        <family val="2"/>
        <scheme val="minor"/>
      </rPr>
      <t>. Przedsięwzięcie realizuje wskazane cele rozwojowe Strategii ZIT ponieważ zakłada realizację zadań mających na celu rozwój jakości i dostępności infrastruktury kultury i turystyki oraz ochronę materialnego dziedzictwa kulturowego obszaru. Przedsięwzięcie jest zintegrowane wewnętrznie, ponieważ tożsame projekty będą realizowane w 7 gminach, a korzyści z ich realizacji odniosą mieszkańcy całego obszaru Metropolii Krakowskiej i goście.</t>
    </r>
  </si>
  <si>
    <t>Rodzinnie w Zielonkach</t>
  </si>
  <si>
    <t>6.38 Wsparcie edukacji włączającej w wychowaniu przedszkolnym – ZIT</t>
  </si>
  <si>
    <t>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</si>
  <si>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1. Ludność́ objęta projektami w ramach strategii zintegrowanego rozwoju terytorialnego: 8 200 osób
2. Wspierane strategie zintegrowanego rozwoju terytorialnego: 1 szt.
3. Liczba osób objętych usługami świadczonymi w społeczności lokalnej w programie: 80 osób</t>
  </si>
  <si>
    <t>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</si>
  <si>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Szczegóły Suma z Maksymalna wartość wkładu UE (euro) — Działanie: 6.29 Wsparcie wychowania przedszkolnego - ZIT</t>
  </si>
  <si>
    <t>Rozwój błękitno-zielonej infrastruktury w centrum Niepołomic</t>
  </si>
  <si>
    <t>Termomodernizacja budynków użyteczności publicznej cz.I</t>
  </si>
  <si>
    <t>Przestrzeń możliwości</t>
  </si>
  <si>
    <t>Przedmiotem projektu jest pomoc w organizowaniu opieki nad osobami potrzebującymi wsparcia w codziennym funkcjonowaniu tak by jak najdłużej mogły pozostać w środowisku i miejscu
zamieszkania oraz przebywać w otoczeniu rodziny. Wsparcie oferowane w projekcie będzie prowadziło do odciążenia opiekunów nieformalnych/faktycznych osób niesamodzielnych oraz poprawę ich kompetencji opiekuńczych, a tym samym podniesienie jakości opieki domowej, świadczonej głównie przez rodziny. 
Zakłada się, że Centrum Wsparcia opiekunów będzie oferowało co najmniej:
- wsparcie edukacyjno-doradcze opiekunów faktycznych, np. grupy wsparcia indywidualne poradnictwo w tym w formach mobilnych i niestacjonarnych;
- działania zwiększające dostęp opiekunów do informacji nt. możliwości wsparcia, świadczeń itp. ułatwiających opiekę , dostęp opiekunów nieformalnych/faktycznych do informacji, wsparcia, sprzętu, usług i procedur ułatwiających opiekę;
- działania informacyjno-edukacyjne kierowane do kadr związanych z opieką nad osobami potrzebującymi wsparcia w codziennym funkcjonowaniu. (dwa obszary, pomocy społecznej i służby zdrowia);
- ułatwienie w dostępie opiekunów faktycznych do sprzętu pielęgnacyjnego, rehabilitacyjnego i medycznego w połączeniu z nauka obsługi i doradztwa.
Udzielane wsparcie będzie zgodne Modelem centrów wsparcia opiekunów nieformalnych/faktycznych w Małopolsce.
Planuje się także realizację działań w zakresie cross-financingu (w zależności od zidentyfikowanych potrzeb).</t>
  </si>
  <si>
    <t>VII 2025</t>
  </si>
  <si>
    <t>Zwiększenie retencyjności zlewni, w tym: rozwój różnych form małej retencji - Etap II</t>
  </si>
  <si>
    <t>Budowa, przebudowa lub remont urządzeń wodnych służących do retencjonowania wody jak również zapewnienia bezpieczeństwa powodziowego i przeciwdziałania suszy. Realizacja i odtwarzanie (obiektów) małej retencji na terenach leśnych, górskich, rolniczych i zurbanizowanych.</t>
  </si>
  <si>
    <t>W ramach projektu planowana jest termomodernizacja 5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</si>
  <si>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Termomodernizacja komunalnych budynków mieszkalnych w Krakowie - II</t>
  </si>
  <si>
    <t>W ramach projektu planowana jest termomodernizacja 3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</si>
  <si>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Zwiększenie retencyjności zlewni, w tym: rozwój różnych form małej retencji - Etap I</t>
  </si>
  <si>
    <t>2024-2028</t>
  </si>
  <si>
    <t>W ramach projektu zakupionych zostanie 30 szt. fabrycznie nowych niskopodłogowych wagonów tramwajowych dwukierunkowych o długości 32-34 m. Tramwaje zakupione w ramach projektu będą posiadały niską podłogę, a także wyposażone będą w platformy najazdowe w obszarze drzwi - dedykowane dla osób niepełnosprawnych, klimatyzację w przedziale pasażerskim, system monitoringu wewnętrznego i zewnętrznego, zwiększający poczucie bezpieczeństwa podróżnym oraz inne udogodnienia.</t>
  </si>
  <si>
    <t>Rozbudowa sieci kanalizacji sanitarnej oraz oczyszczalni ścieków na terenie Gminy Mogilany</t>
  </si>
  <si>
    <t xml:space="preserve">Budowa kanalizacji sanitarnej na terenie gminy Mogilany. Aglomeracja 2-10 tys. RLM. </t>
  </si>
  <si>
    <t>Przedsiębiorstwo Usług Komunalnych Zabierzów Sp. z o.o.</t>
  </si>
  <si>
    <t>Projekt obejmuje dostawę, montaż i uruchomienie instalacji OZE wraz z magazynami energii na obiektach eksploatowanych przez Przedsiębiorstwo Usług Komunalnych Zabierzów SP. z o.o. wraz z niezbędnymi działaniami przygotowawczymi i powykonawczymi (ekspertyzy, audyty).</t>
  </si>
  <si>
    <t>Rozwój instalacji do zagospodarowania wód opadowych i roztopowych na terenie Gminy Zabierzów.</t>
  </si>
  <si>
    <t>Budowa i przebudowa instalacji służących zagospodarowaniu wód opadowych i roztopowych, z wykorzystaniem różnych form retencjonowania, takich jak zbiorniki retencyjne, rozwiązania infiltracyjne oraz inne systemy małej retencji.</t>
  </si>
  <si>
    <t>Modernizacja oczyszczalni ścieków wraz z towarzyszącą infrastrukturą i urządzeniami plus niezbędne działania przygotowawcze i powykonawcze (np. ekspertyzy, audyty). Aglomeracja 2-10 tys. RLM. Potrzeby na terenie gminy w aglomeracji 10-15 tys. RLM są zaspokojone.</t>
  </si>
  <si>
    <t>Modernizacja gospodarki wodno-ściekowej wraz z infrastrukturą towarzyszącą w Gminie Zabierzów.</t>
  </si>
  <si>
    <t>Budowa miejsc postojowych (P&amp;R) w Gminie Zabierzów</t>
  </si>
  <si>
    <t>Budowa miejsc postojowych w ramach parkingu/parkingów P&amp;R oraz infrastruktury towarzyszącej. Projekt będzie wynikał z Planu Zrównoważonej Mobilności Metropolii Krakowskiej.</t>
  </si>
  <si>
    <t>Projekt zakłada budowę systemów gospodarowania wodami opadowymi/roztopowymi na terenie centrum Niepołomic, w tym rozbudowę sytemu retencji wód opadowych w oparciu o istniejący zbiornik otwarty uzupełniony niezbędną roślinnością.</t>
  </si>
  <si>
    <t>Rozwój zielonej i niebieskiej infrastruktury na terenie Metropolii Krakowskiej.</t>
  </si>
  <si>
    <t>2.26 Rozwój zielonej i niebieskiej infrastruktury w miastach – ZIT</t>
  </si>
  <si>
    <t xml:space="preserve">FEM 2021-2027, CS 2(vii) </t>
  </si>
  <si>
    <t xml:space="preserve">Projekt realizuje typ operacji A w ramach Działania 2.26 FEM tj. rozwój zielonej i niebieskiej infrastruktury w miastach. Projekt spełnia wszystkie warunki wskazane w programie i linii demarkacyjnej oraz nie zawiera elementów wyłączonych ze wsparcia w ramach programu. </t>
  </si>
  <si>
    <t>Rozszerzenie zakresu pomocy psychologicznej dla osób po doświadczeniu utraty lub zdarzenia urazowego</t>
  </si>
  <si>
    <t>Typ</t>
  </si>
  <si>
    <t>A</t>
  </si>
  <si>
    <t>1. Ludność objęta projektami w ramach strategii zintegrowanego rozwoju terytorialnego: 1 132 625 osób
2. Wspierane strategie zintegrowanego rozwoju terytorialnego: 34 szt.
3. Liczba osób objętych usługami świadczonymi w społeczności lokalnej w programie: 11 569 osoby
4. Liczba opiekunów faktycznych/ nieformalnych objętych wsparciem w programie: 2 311 osób
5. Liczba utworzonych miejsc świadczenia usług w społeczności lokalnej: 737 szt.
6. Liczba podmiotów, które rozszerzyły ofertę wsparcia lub podniosły jakość oferowanych usług: 28 szt.</t>
  </si>
  <si>
    <t>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</si>
  <si>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MPK</t>
  </si>
  <si>
    <t>Skawina</t>
  </si>
  <si>
    <t xml:space="preserve">1. Ludność́ objęta projektami w ramach strategii zintegrowanego rozwoju terytorialnego: 52 749 osób
2. Wspierane strategie zintegrowanego rozwoju terytorialnego: 18 szt.
3. Liczba wspartych urządzeń służących gospodarowaniu wodami opadowymi/roztopowymi: 6 861 szt.
</t>
  </si>
  <si>
    <t xml:space="preserve">1. Ludność́ objęta projektami w ramach strategii zintegrowanego rozwoju terytorialnego: 16 754 osoby
2. Wspierane strategie zintegrowanego rozwoju terytorialnego: 11 szt.
3. Długość nowych lub zmodernizowanych sieci kanalizacyjnych w ramach zbiorowych systemów odprowadzania ścieków: 27 km
4. Długość nowych lub zmodernizowanych sieci wodociągowych w ramach zbiorowych systemów zaopatrzenia w wodę: 19 km
5. Ludność przyłączona do udoskonalonych zbiorowych systemów zaopatrzenia w wodę: 8 669 osób
6. Ludność przyłączona do zbiorowych systemów oczyszczania ścieków co najmniej II stopnia: 4 204 osób
</t>
  </si>
  <si>
    <t>1. Ludność́ objęta projektami w ramach strategii zintegrowanego rozwoju terytorialnego: 89770 osób
2. Wspierane strategie zintegrowanego rozwoju terytorialnego: 7 szt.
3. Odpady zebrane selektywnie: 9 982 tony/rok
4. Inwestycje w obiekty do selektywnego zbierania odpadów: 2 634 706 EUR</t>
  </si>
  <si>
    <t>C</t>
  </si>
  <si>
    <t>B</t>
  </si>
  <si>
    <t>AB</t>
  </si>
  <si>
    <t>E</t>
  </si>
  <si>
    <t>D</t>
  </si>
  <si>
    <t>WERSJA Z 01.2025</t>
  </si>
  <si>
    <t>ZMIANA</t>
  </si>
  <si>
    <t>typ A</t>
  </si>
  <si>
    <t>typ B</t>
  </si>
  <si>
    <t>typ A,B</t>
  </si>
  <si>
    <t>typ C</t>
  </si>
  <si>
    <t>typ D</t>
  </si>
  <si>
    <t>typ E</t>
  </si>
  <si>
    <t>(puste)</t>
  </si>
  <si>
    <t>2.18 Poprawa efektywności energetycznej - ZIT - IF</t>
  </si>
  <si>
    <t>2.22  Wsparcie rozwoju OZE - ZIT - IF</t>
  </si>
  <si>
    <t>PROPONOWANE ZMIANY W ALOKACJI ZIT KRAKÓW</t>
  </si>
  <si>
    <t>1. Ludność́ objęta projektami w ramach strategii zintegrowanego rozwoju terytorialnego: 1 132 625 osób
2. Wspierane strategie zintegrowanego rozwoju terytorialnego: 14 szt.
3. Wytworzona energia odnawialna ogółem (w tym: energia elektryczna, energia cieplna): 3820 MWh/rok</t>
  </si>
  <si>
    <t>1. Ludność́ objęta projektami w ramach strategii zintegrowanego rozwoju terytorialnego: 677 728 osób
2. Wspierane strategie zintegrowanego rozwoju terytorialnego: 3 szt.
3. Liczba szkół i placówek systemu oświaty objętych wsparciem: 17 podmiotów
4. Liczba uczniów, którzy nabyli kwalifikacje po opuszczeniu programu (kształcenie zawodowe): 1 376 osób
5. Liczba uczniów i słuchaczy szkół i placówek kształcenia zawodowego objętych wsparciem: 1 720 osób</t>
  </si>
  <si>
    <t>1. Ludność́ objęta projektami w ramach strategii zintegrowanego rozwoju terytorialnego: 1 132 625 osób
2. Wspierane strategie zintegrowanego rozwoju terytorialnego: 8 szt.
3. Wspierana infrastruktura rowerowa: 17 km
4. Roczna liczba użytkowników infrastruktury rowerowej: 48 357 osób</t>
  </si>
  <si>
    <t>Centrum wsparcia opiekunów nieformalnych/faktycznych osób niesamodzielnych  - Nie jesteś sam</t>
  </si>
  <si>
    <t>Rozwój energii odnawialnej w budynkach użyteczności publicznej na terenie Gminy Liszki</t>
  </si>
  <si>
    <t>W ramach projektu planowana jest Montaż instalacji OZE na budynkach użyteczności publicznej w gminie Liszki.</t>
  </si>
  <si>
    <t>1. Ludność objęta projektami w ramach strategii zintegrowanego rozwoju terytorialnego: 158 222 osób
2. Wspierane strategie zintegrowanego rozwoju terytorialnego: 16 szt.
3. Liczba dzieci objętych dodatkowymi zajęciami w edukacji przedszkolnej: 3 322 osób
4. Liczba dofinansowanych miejsc wychowania przedszkolnego: 2 330 sztuk
5. Liczba szkół i placówek systemu oświaty objętych wsparciem:  podmiotów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</si>
  <si>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Skawina jak i gmin: Mogilany, Czernichów oraz Kraków. Projekt ma szczególne znaczenie dla całego MOF, gdyż jest realizowany w gminie o zidentyfikowanych potrzebach w zakresie termomodernizacji energetycznej budynków publicznych (w ramach Strategii podniesiona zostanie efektywność energetyczna 2 z 60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</si>
  <si>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Zielonki jak i gmin: Wielka Wieś, Michałowice oraz Kraków. Projekt ma szczególne znaczenie dla całego MOF, gdyż jest realizowany w gminie o zidentyfikowanych potrzebach w zakresie termomodernizacji energetycznej budynków publicznych (w ramach Strategii podniesiona zostanie efektywność energetyczna 1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</si>
  <si>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Zielonki jak i gmin: Wielka Wieś,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Zielonki ok. 1500.</t>
  </si>
  <si>
    <t>Rozwój małej retencji służącej zmniejszeniu skutków powodzi lub suszy. W ramach zadania końcowi beneficjenci zostaną wyposażeniu w zbiorniki służące do ujmowania wód powierzchniowych.</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</si>
  <si>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Skawina jak i gmin: Mogilany, Czernichów oraz Kraków. Projekt ma szczególne znaczenie dla całego MOF, gdyż jest realizowany w gminie o zidentyfikowanych potrzebach w zakresie termomodernizacji energetycznej budynków publicznych (szacuje się, że w ramach Strategii podniesiona zostanie efektywność energetyczna ok. 2 do 3 z 60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</si>
  <si>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Świątniki Górne jak i gmin: Mogilany, Wieliczka oraz Kraków. Projekt ma szczególne znaczenie dla całego MOF, gdyż jest realizowany w gminie o zidentyfikowanych potrzebach w zakresie termomodernizacji energetycznej budynków publicznych (szacuje się, że w ramach Strategii podniesiona zostanie efektywność energetyczna ok. 1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</si>
  <si>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Świątniki Górne jak i gmin: Mogilany, Wieliczka oraz Kraków. Projekt ma szczególne znaczenie dla całego MOF, gdyż jest realizowany w gminie o zidentyfikowanych potrzebach w zakresie termomodernizacji energetycznej budynków publicznych (w ramach Strategii podniesiona zostanie efektywność energetyczna 1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</si>
  <si>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Kocmyrzów-Luborzyca ok. 2 zbiorników.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</si>
  <si>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Kocmyrzów-Luborzyca ok. 100.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</si>
  <si>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Kocmyrzów-Luborzyca ok. 1 zbiornik.</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</si>
  <si>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(w tym w gminie Skawina ok. 2 systemy retencji wód opadowych/zbiorniki).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</si>
  <si>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(w tym w gminie Skawina ok. 2 instalacje zwiększające poziom retencji wód w zlewniach gminy). .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t>
  </si>
  <si>
    <t>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t>
  </si>
  <si>
    <t>Budowa dodatkowych miejsc parkingowych w systemie "Parkuj i jedź" zlokalizowanych przy stacji kolejowej Baranówka</t>
  </si>
  <si>
    <t>Zwiększenie retencyjności zlewni, w tym: rozwój różnych form małej retencji w Gminie Kocmyrzów - Luborzyca</t>
  </si>
  <si>
    <t>Zwiększenie retencyjności zlewni, w tym: rozwój różnych form małej retencji poprzez budowę zbiorników retencyjnych i przebudowę stawów na terenie Gminy Kocmyrzów – Luborzyca.</t>
  </si>
  <si>
    <r>
      <t>Maksymalna</t>
    </r>
    <r>
      <rPr>
        <b/>
        <sz val="10"/>
        <color theme="1"/>
        <rFont val="Calibri"/>
        <family val="2"/>
        <scheme val="minor"/>
      </rPr>
      <t xml:space="preserve"> wartość wkładu UE </t>
    </r>
    <r>
      <rPr>
        <b/>
        <u/>
        <sz val="10"/>
        <color theme="1"/>
        <rFont val="Calibri"/>
        <family val="2"/>
        <scheme val="minor"/>
      </rPr>
      <t xml:space="preserve">(euro)
</t>
    </r>
    <r>
      <rPr>
        <i/>
        <sz val="10"/>
        <color theme="1"/>
        <rFont val="Calibri"/>
        <family val="2"/>
        <charset val="238"/>
        <scheme val="minor"/>
      </rPr>
      <t>wg kursu dla danego naboru wniosków o dofinansowanie</t>
    </r>
  </si>
  <si>
    <t>Suma z Maksymalna wartość wkładu UE (euro)
wg kursu dla danego naboru wniosków o dofinansowanie</t>
  </si>
  <si>
    <t>PROPOZYCJA 06.2025</t>
  </si>
  <si>
    <t>OŚ 2</t>
  </si>
  <si>
    <t>OŚ 3</t>
  </si>
  <si>
    <t>OŚ 6</t>
  </si>
  <si>
    <t>II 2026</t>
  </si>
  <si>
    <t xml:space="preserve">1. Ludność́ objęta projektami w ramach strategii zintegrowanego rozwoju terytorialnego: 1 132 625 osób
2. Wspierane strategie zintegrowanego rozwoju terytorialnego: 10 szt.
3. Liczba wspartych zintegrowanych węzłów przesiadkowych: 16 szt.
4. Pojemność ekologicznego taboru do zbiorowego transportu publicznego: 192 pasażerów
5. Roczna liczba użytkowników nowego lub zmodernizowanego transportu publicznego: 222 057 osób
</t>
  </si>
  <si>
    <t xml:space="preserve">Projekt adresowany jest do osób, które z powodu doświadczonej utraty lub przeżytych innych zdarzeń wywołujących ostry kryzys psychiczny, po udzieleniu natychmiastowej pomocy w ramach interwencji kryzysowej wymagają dalszej pomocy psychologicznej w ramach działań postinterwencyjnych o charakterze wzmacniająco-wpierającym. Będzie to rozszerzeniem pomocy psychologicznej udzielonej w ramach interwencji kryzysowej osobom zgłaszającym się po sytuacji wywołującej kryzys psychiczny. Działania postinterwencyjne dla osób zmagających się z silnymi reakcjami psychicznymi, zwiększą skuteczność interwencji i skrócą czas powrotu do codziennego funkcjonowania, wspierając odbudowę zasobów psychicznych, wpływając na przywrócenie równowagi i trwałą poprawę jakości życia osób dotkniętych kryzysem, co jest podstawowym założeniem w interwencji kryzysowej. 
Pomoc skierowana jest do osób mieszkających, pracujących lub uczących się na terenie Gminy Miejskiej Kraków. Celem projektu jest rozszerzenie zakresu pomocy psychologicznej postinterwencyjnej dla osób w kryzysie oraz poszerzenie zakresu oferty pomocy świadczonej przez OIK w Krakowie.
</t>
  </si>
  <si>
    <t>Rozwój błękitno-zielonej infrastruktury w Parku Kurdwanów</t>
  </si>
  <si>
    <t xml:space="preserve">Projekt polega na odnowie zachodniej części parku Kurdwanów i obejmuje rozwój zielonej i niebieskiej infrastruktury w celu poprawy różnorodności biologicznej na terenie parku. W ramach projektu planowana jest budowa systemu odzyskiwania wody opadowej, budowa i przebudowa alejek parkowych, rozbiórka istniejących utwardzeń terenu i elementów zagospodarowania, budowę elementów małej architektury oraz energooszczędnego oświetlenia . Rozwiązania projektowe co do zasady mają na celu działanie w duchu zrównoważonego rozwoju poprzez retencjonowanie wody na terenie parku, w szczególności ograniczenie spływu wód opadowych do kanalizacji. Zostanie to osiągnięte dzięki wprowadzeniu rozwiązań błękitno-zielonej infrastruktury takich jak szczelny zbiornik na zbieranie wody deszczowej wraz z całą instalacją do zbierania wody opadowej i jej rozprowadzania na terenie parku w celu jego utrzymania (m.in. podlewanie drzew i krzewów) oraz nasadzenia zieleni.  Budowa systemu odzyskiwania wody w Parku Kurdwanów przyczyni się do poprawy lokalnego obiegu wody, stosunków wodno-glebowych, a tym samym zapewni możliwość wykorzystania wody przez roślinność oraz stworzy korzystne warunki dla rozwoju różnorodnych form życia, wspierając tym samym bioróżnorodność w tym obszarze. Zbudowany system odzyskiwania wody opadowej pozwoli na utrzymanie wyższych poziomów wilgotności w parku, co będzie miało pozytywny wpływ na rozwój roślinności i zapewni źródło wody dla dzikich zwierząt, szczególnie w okresach suszy.  Odpowiednio zaprojektowane systemy filtracji i retencji  ograniczą spływ zanieczyszczeń do środowiska, co korzystnie wpłynie na zdrowie ekosystemów i ich mieszkańców. 
W parku będa zastosowane alejki o nawierzchni przepuszczalnej oraz nieprzepuszczalnej (do limitu 10% kosztów). Planowany jest również montaż urzadzeń małej architektury, takich jak stojaki na rowery, ławki, kosze, budki lęgowe dla ptaków i hotele dla owadów oraz wykonanie wodnego placu zabaw.  Elementem projektu będą także działania edukacyjne skierowane do uczniów szkoły sąsiadującej z parkiem oraz zainteresowanych mieszkańców Krakowa. </t>
  </si>
  <si>
    <t>W ramach projektu na terenie Gminy Świątniki Górne utworzone zostanie pierwsze Centrum dla Rodzin. Centrum dla Rodzin "Dobra Relacja" będzie miejscem w którym świadczone będą profesjonalne usługi psychologiczne, terapeutyczne,
porady prawne oraz pracownika socjalnego. Centrum dla Rodzin będzie koordynowało współpracę między podmiotami pracującymi na rzecz mieszkańców Gminy Świątniki Górne w obszarze napotykających trudności w wypełnianiu obowiązków opiekuńczych i wychowawczych – dzieci, młodzieży i ich opiekunów, wspierania relacji i wczesnej profilaktyki przemocy domowej: asystentami rodziny, placówkami oświatowymi, Zespołem Interdyscyplinarnym ds. Przeciwdziałania Przemocy Domowej, pomocą społeczną, policją, Organizacjami Pozarządowymi, parafiami.
Celem Centrum dla Rodzin będzie:
- wspieranie rodzin w kryzysie poprzez pomoc w sytuacjach kryzysowych, takich jak problemy zdrowotne, finansowe, rozwody, konflikty rodzinne czy problemy wychowawcze;
- promowanie zdrowych więzi rodzinnych poprzez udzielanie pomocy w budowaniu i utrzymaniu pozytywnych relacji między członkami rodziny, w tym poprzez terapie rodzinne i warsztaty komunikacyjne;
- zapewnienie dostępu do specjalistycznej pomocy poprzez zapewnienie dostępu do profesjonalnych doradców, psychologów, prawników oraz innych specjalistów, którzy oferują pomoc w rozwiązywaniu problemów rodzinnych;
- wspieranie rodziców w wychowywaniu dzieci poprzez oferowanie poradnictwa i szkoleń dotyczących m.in. wychowania, zarządzania stresem oraz efektywnej komunikacji z dziećmi;
- profilaktyka społeczna poprzez organizowanie działań zapobiegających problemom społecznym, takim jak uzależnienia, przemoc w rodzinie, zaniedbanie dzieci, problemy wychowawcze;
- współpraca z innymi instytucjami poprzez tworzenie sieci współpracy z organizacjami pozarządowymi, szkołami, ośrodkami pomocy społecznej i innymi instytucjami w celu zapewnienia kompleksowego wsparcia rodzinom.Kompleksowe wsparcie udzielane przez podmioty pracujące w Centrum i oddziaływania informacyjno-edukacyjne przyczynią się do zrealizowania założeń Projektu i kształtowania właściwych postaw i funkcji rodzinnych i rówieśniczych wyposażając uczestników w wiedzę i umiejętności służące poprawie i wzmocnieniu dobrej jakości relacji w rodzinie i społeczeństwie</t>
  </si>
  <si>
    <t>Rozwój usług społecznych w Gminie Mogilany</t>
  </si>
  <si>
    <t>Rodzinnie w Mogilanach - lokalne wsparcie opiekuńczo-wychowawcze</t>
  </si>
  <si>
    <t>Przedsięwzięcie wpływa na osiągnięcie określonego w Strategii ZIT celu strategicznego 2. Metropolia Krakowska przyjazna środowisku, zorientowana na neutralność klimatyczną, zapewniająca wysoką jakość życia; celu szczegółowego 2.1 Sprawny system gospodarowania przestrzenią, uwzględniający dążenie do neutralności klimatycznej. Przedsięwzięcie realizuje wskazane cele rozwojowe Strategii ZIT ponieważ wpływa na wzmacnianie ochrony i zachowania przyrody, różnorodności biologicznej i zielonej infrastruktury oraz ograniczanie wszelkich rodzajów zanieczyszczenia na terenie Metropolii Krakowskiej. Przedsięwzięcie jest zintegrowane z przedsięwzięciem pn. Podnoszenie poziomu retencji na terenie Metropolii Krakowskiej, a korzyści w postaci zatrzymania wody na terenie Metropolii Krakowskiej, ochrony bioróżnorodności oraz podnoszenia dostępności publicznych terenów zieleni odniosą mieszkańcy całego obszaru z uwagi na lokalizację projektów w mieście centralnym Metropolii Krakowskiej. Dzięki realizacji wiązki na terenie MOF powstanie jeden nowy park spacerowo-wypoczynkowy dostępny publicznie.</t>
  </si>
  <si>
    <t>1. Ludność́ objęta projektami w ramach strategii zintegrowanego rozwoju terytorialnego: 790 000 osób
2. Wspierane strategie zintegrowanego rozwoju terytorialnego: 1 szt.
3. Liczba zastosowanych rozwiązań z zakresu zielonej i niebieskiej infrastruktury: 2
4. Ludność mająca dostęp do nowej lub udoskonalonej zielonej infrastruktury: 790 000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</si>
  <si>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wzmagające się okresy suszy, wysychanie wód powierzchniowych oraz tworzenie wysp ciepła, brak ciągłości terenów zielonych, w tym tzw. zielonych korytarzy oraz potrzebę ochrony i wspierania bioróżnorodności.
Realizacja projektu wynika z części kierunkowej Strategii, tj. celu szczegółowego 2.1 Sprawny system gospodarowania przestrzenią, uwzględniający dążenie do neutralności klimatycznej. 
Dzięki realizacji projektu zrealizowany zostanie efekt środowiskowy w postaci ochrony i zachowania przyrody oraz wzrostu różnorodności biologicznej a także większej dostępności atrakcyjnych, publicznych terenów zieleni. Jest on również komplementarny do projektów planowanych do realizacji w ramach przedsięwzięcia pn. Podnoszenie poziomu retencji na terenie Metropolii Krakowskiej.
Problem i jego rozwiązanie mają wymiar i oddziaływanie ponadlokalne, ponieważ projekty zlokalizowane zostały w centralnym mieście obszaru metropolitalnego, co oznacza że korzystać z nich będą wszyscy użytkownicy i mieszkańcy miasta, w tym mieszkańcy innych gmin Metropolii Krakowskiej. Projekt jest zintegrowany, ponieważ korzyści w postaci poprawy dostępności terenów zielonych oraz niwelacji miejskich wysp ciepła odniosą mieszkańcy zarówno gminy miejskiej Kraków jak i 14 gmin z nią sąsiadujących. W wyniku zaplanowanej interwencji powstaną trzy nowe parki spacerowo-wypoczynkowe dostępne publicznie.</t>
  </si>
  <si>
    <t xml:space="preserve">1. Budynki publiczne o lepszej charakterystyce energetycznej: 56 889.
2. Ludność́ objęta projektami w ramach strategii zintegrowanego rozwoju terytorialnego: 1 132 625 osób.
3. Wspierane strategie zintegrowanego rozwoju terytorialnego: 17 szt.
4. Roczne zużycie energii pierwotnej (w tym: w lokalach mieszkalnych, budynkach publicznych, przedsiębiorstwach, innych): 1337MWh/rok.
5. Szacowana emisja gazów cieplarnianych: 1802 ton ekwiwalentu CO2/rok.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</si>
</sst>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zł&quot;;[Red]\-#,##0.00\ &quot;zł&quot;"/>
    <numFmt numFmtId="44" formatCode="_-* #,##0.00\ &quot;zł&quot;_-;\-* #,##0.00\ &quot;zł&quot;_-;_-* &quot;-&quot;??\ &quot;zł&quot;_-;_-@_-"/>
    <numFmt numFmtId="164" formatCode="_-* #,##0\ &quot;zł&quot;_-;\-* #,##0\ &quot;zł&quot;_-;_-* &quot;-&quot;??\ &quot;zł&quot;_-;_-@_-"/>
    <numFmt numFmtId="165" formatCode="_-[$€-2]\ * #,##0.00_-;\-[$€-2]\ * #,##0.00_-;_-[$€-2]\ * &quot;-&quot;??_-;_-@_-"/>
    <numFmt numFmtId="166" formatCode="_-* #,##0.00\ [$zł-415]_-;\-* #,##0.00\ [$zł-415]_-;_-* &quot;-&quot;??\ [$zł-415]_-;_-@_-"/>
    <numFmt numFmtId="167" formatCode="_-[$€-2]\ * #,##0_-;\-[$€-2]\ * #,##0_-;_-[$€-2]\ * &quot;-&quot;??_-;_-@_-"/>
    <numFmt numFmtId="168" formatCode="[$€-2]\ #,##0;[Red]\-[$€-2]\ #,##0"/>
    <numFmt numFmtId="169" formatCode="0.0%"/>
    <numFmt numFmtId="170" formatCode="_-* #,##0.00\ _z_ł_-;\-* #,##0.00\ _z_ł_-;_-* &quot;-&quot;??\ _z_ł_-;_-@_-"/>
  </numFmts>
  <fonts count="51" x14ac:knownFonts="1">
    <font>
      <sz val="11"/>
      <color theme="1"/>
      <name val="Calibri"/>
      <family val="2"/>
      <charset val="238"/>
      <scheme val="minor"/>
    </font>
    <font>
      <i/>
      <sz val="10"/>
      <color theme="1"/>
      <name val="Calibri"/>
      <family val="2"/>
      <charset val="238"/>
      <scheme val="minor"/>
    </font>
    <font>
      <sz val="10"/>
      <color theme="1"/>
      <name val="Calibri"/>
      <family val="2"/>
      <scheme val="minor"/>
    </font>
    <font>
      <b/>
      <sz val="10"/>
      <color theme="1"/>
      <name val="Calibri"/>
      <family val="2"/>
      <scheme val="minor"/>
    </font>
    <font>
      <b/>
      <u/>
      <sz val="10"/>
      <color theme="1"/>
      <name val="Calibri"/>
      <family val="2"/>
      <scheme val="minor"/>
    </font>
    <font>
      <sz val="10"/>
      <color rgb="FFFF0000"/>
      <name val="Calibri"/>
      <family val="2"/>
      <scheme val="minor"/>
    </font>
    <font>
      <b/>
      <sz val="10"/>
      <color theme="0"/>
      <name val="Calibri"/>
      <family val="2"/>
      <scheme val="minor"/>
    </font>
    <font>
      <b/>
      <sz val="10"/>
      <color theme="1"/>
      <name val="Calibri"/>
      <family val="2"/>
      <charset val="238"/>
      <scheme val="minor"/>
    </font>
    <font>
      <b/>
      <sz val="16"/>
      <color theme="1"/>
      <name val="Calibri"/>
      <family val="2"/>
      <charset val="238"/>
      <scheme val="minor"/>
    </font>
    <font>
      <sz val="8"/>
      <name val="Calibri"/>
      <family val="2"/>
      <charset val="238"/>
      <scheme val="minor"/>
    </font>
    <font>
      <sz val="10"/>
      <name val="Calibri"/>
      <family val="2"/>
      <charset val="238"/>
      <scheme val="minor"/>
    </font>
    <font>
      <sz val="10"/>
      <color theme="1"/>
      <name val="Calibri"/>
      <family val="2"/>
      <charset val="238"/>
      <scheme val="minor"/>
    </font>
    <font>
      <sz val="10"/>
      <name val="Calibri"/>
      <family val="2"/>
      <scheme val="minor"/>
    </font>
    <font>
      <sz val="10"/>
      <color rgb="FF000000"/>
      <name val="Calibri"/>
      <family val="2"/>
      <charset val="238"/>
    </font>
    <font>
      <sz val="10"/>
      <color rgb="FF000000"/>
      <name val="Calibri"/>
      <family val="2"/>
      <charset val="238"/>
    </font>
    <font>
      <i/>
      <sz val="10"/>
      <color rgb="FF000000"/>
      <name val="Calibri"/>
      <family val="2"/>
      <charset val="238"/>
    </font>
    <font>
      <sz val="10"/>
      <color rgb="FF000000"/>
      <name val="Calibri"/>
      <family val="2"/>
      <charset val="238"/>
      <scheme val="minor"/>
    </font>
    <font>
      <sz val="10"/>
      <color rgb="FF000000"/>
      <name val="Calibri"/>
      <family val="2"/>
      <scheme val="minor"/>
    </font>
    <font>
      <sz val="10"/>
      <color rgb="FF000000"/>
      <name val="Calibri"/>
      <family val="2"/>
      <charset val="238"/>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theme="1"/>
      <name val="Calibri"/>
      <family val="2"/>
      <scheme val="minor"/>
    </font>
    <font>
      <b/>
      <sz val="12"/>
      <color theme="1"/>
      <name val="Calibri"/>
      <family val="2"/>
      <scheme val="minor"/>
    </font>
    <font>
      <b/>
      <sz val="12"/>
      <color theme="0"/>
      <name val="Calibri"/>
      <family val="2"/>
      <scheme val="minor"/>
    </font>
    <font>
      <sz val="10"/>
      <color theme="1"/>
      <name val="Calibri"/>
      <family val="2"/>
      <charset val="238"/>
    </font>
    <font>
      <i/>
      <sz val="10"/>
      <color theme="1"/>
      <name val="Calibri"/>
      <family val="2"/>
      <charset val="238"/>
    </font>
    <font>
      <sz val="10"/>
      <color theme="1"/>
      <name val="Calibri"/>
      <family val="2"/>
    </font>
    <font>
      <sz val="11"/>
      <color theme="1"/>
      <name val="Calibri"/>
      <family val="2"/>
      <charset val="238"/>
      <scheme val="minor"/>
    </font>
    <font>
      <i/>
      <sz val="10"/>
      <name val="Calibri"/>
      <family val="2"/>
      <charset val="238"/>
      <scheme val="minor"/>
    </font>
    <font>
      <b/>
      <u/>
      <sz val="11"/>
      <color rgb="FF000000"/>
      <name val="Tahoma"/>
      <family val="2"/>
      <charset val="238"/>
    </font>
    <font>
      <sz val="9"/>
      <color rgb="FF002060"/>
      <name val="Arial"/>
      <family val="2"/>
      <charset val="238"/>
    </font>
    <font>
      <sz val="16"/>
      <color rgb="FFFF0000"/>
      <name val="Calibri"/>
      <family val="2"/>
      <scheme val="minor"/>
    </font>
    <font>
      <i/>
      <sz val="10"/>
      <color theme="1"/>
      <name val="Calibri"/>
      <family val="2"/>
    </font>
    <font>
      <strike/>
      <sz val="10"/>
      <color theme="1"/>
      <name val="Calibri"/>
      <family val="2"/>
      <charset val="238"/>
      <scheme val="minor"/>
    </font>
    <font>
      <strike/>
      <sz val="10"/>
      <color theme="1"/>
      <name val="Calibri"/>
      <family val="2"/>
      <scheme val="minor"/>
    </font>
    <font>
      <strike/>
      <sz val="10"/>
      <color theme="1"/>
      <name val="Calibri"/>
      <family val="2"/>
    </font>
    <font>
      <strike/>
      <sz val="10"/>
      <color rgb="FF000000"/>
      <name val="Calibri"/>
      <family val="2"/>
    </font>
    <font>
      <strike/>
      <sz val="10"/>
      <color rgb="FF000000"/>
      <name val="Calibri"/>
      <family val="2"/>
      <scheme val="minor"/>
    </font>
    <font>
      <strike/>
      <sz val="10"/>
      <name val="Calibri"/>
      <family val="2"/>
      <scheme val="minor"/>
    </font>
    <font>
      <sz val="10"/>
      <color rgb="FF000000"/>
      <name val="Calibri"/>
      <family val="2"/>
    </font>
    <font>
      <sz val="10"/>
      <name val="Calibri"/>
      <family val="2"/>
      <charset val="238"/>
    </font>
    <font>
      <sz val="10"/>
      <name val="Calibri"/>
      <family val="2"/>
    </font>
    <font>
      <b/>
      <sz val="10"/>
      <name val="Calibri"/>
      <family val="2"/>
      <charset val="238"/>
      <scheme val="minor"/>
    </font>
    <font>
      <sz val="11"/>
      <color theme="9"/>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theme="9"/>
      <name val="Calibri"/>
      <family val="2"/>
      <charset val="238"/>
      <scheme val="minor"/>
    </font>
    <font>
      <strike/>
      <sz val="10"/>
      <name val="Calibri"/>
      <family val="2"/>
    </font>
    <font>
      <b/>
      <sz val="12"/>
      <color theme="0"/>
      <name val="Calibri"/>
      <family val="2"/>
      <charset val="238"/>
      <scheme val="minor"/>
    </font>
    <font>
      <sz val="11"/>
      <color rgb="FF000000"/>
      <name val="Calibri"/>
      <family val="2"/>
      <charset val="238"/>
      <scheme val="minor"/>
    </font>
  </fonts>
  <fills count="14">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bgColor indexed="64"/>
      </patternFill>
    </fill>
    <fill>
      <patternFill patternType="solid">
        <fgColor rgb="FFF2F2F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rgb="FF000000"/>
      </patternFill>
    </fill>
    <fill>
      <patternFill patternType="solid">
        <fgColor theme="4"/>
        <bgColor indexed="64"/>
      </patternFill>
    </fill>
    <fill>
      <patternFill patternType="solid">
        <fgColor theme="0"/>
        <bgColor rgb="FFFBE5D6"/>
      </patternFill>
    </fill>
    <fill>
      <patternFill patternType="solid">
        <fgColor rgb="FFFFFF00"/>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3">
    <xf numFmtId="0" fontId="0" fillId="0" borderId="0"/>
    <xf numFmtId="9" fontId="28" fillId="0" borderId="0" applyFont="0" applyFill="0" applyBorder="0" applyAlignment="0" applyProtection="0"/>
    <xf numFmtId="44" fontId="28" fillId="0" borderId="0" applyFont="0" applyFill="0" applyBorder="0" applyAlignment="0" applyProtection="0"/>
  </cellStyleXfs>
  <cellXfs count="383">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vertical="center"/>
    </xf>
    <xf numFmtId="0" fontId="0" fillId="0" borderId="0" xfId="0" applyAlignment="1">
      <alignment wrapText="1"/>
    </xf>
    <xf numFmtId="0" fontId="21" fillId="0" borderId="0" xfId="0" applyFont="1" applyAlignment="1">
      <alignment vertical="center"/>
    </xf>
    <xf numFmtId="0" fontId="0" fillId="0" borderId="9" xfId="0" pivotButton="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xf>
    <xf numFmtId="165" fontId="0" fillId="0" borderId="0" xfId="0" applyNumberFormat="1"/>
    <xf numFmtId="167" fontId="0" fillId="0" borderId="3" xfId="0" applyNumberFormat="1" applyBorder="1" applyAlignment="1">
      <alignment vertical="center"/>
    </xf>
    <xf numFmtId="167" fontId="0" fillId="0" borderId="4" xfId="0" applyNumberFormat="1" applyBorder="1" applyAlignment="1">
      <alignment vertical="center"/>
    </xf>
    <xf numFmtId="0" fontId="2" fillId="0" borderId="0" xfId="0" applyFont="1" applyAlignment="1">
      <alignment wrapText="1"/>
    </xf>
    <xf numFmtId="0" fontId="22" fillId="0" borderId="0" xfId="0" applyFont="1" applyAlignment="1">
      <alignment horizontal="center" vertical="center"/>
    </xf>
    <xf numFmtId="0" fontId="6"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0" borderId="9" xfId="0" applyBorder="1" applyAlignment="1">
      <alignment horizontal="left"/>
    </xf>
    <xf numFmtId="168" fontId="0" fillId="0" borderId="0" xfId="0" applyNumberFormat="1" applyAlignment="1">
      <alignment vertical="center"/>
    </xf>
    <xf numFmtId="0" fontId="0" fillId="0" borderId="8" xfId="0" pivotButton="1" applyBorder="1" applyAlignment="1">
      <alignment vertical="center"/>
    </xf>
    <xf numFmtId="169" fontId="0" fillId="0" borderId="0" xfId="1" applyNumberFormat="1" applyFont="1" applyAlignment="1">
      <alignment vertical="center"/>
    </xf>
    <xf numFmtId="0" fontId="0" fillId="0" borderId="1" xfId="0" applyBorder="1" applyAlignment="1">
      <alignment horizontal="left"/>
    </xf>
    <xf numFmtId="0" fontId="0" fillId="0" borderId="1" xfId="0" pivotButton="1" applyBorder="1" applyAlignment="1">
      <alignment vertical="center"/>
    </xf>
    <xf numFmtId="44" fontId="2" fillId="0" borderId="0" xfId="0" applyNumberFormat="1" applyFont="1"/>
    <xf numFmtId="165" fontId="2" fillId="0" borderId="0" xfId="0" applyNumberFormat="1" applyFont="1"/>
    <xf numFmtId="0" fontId="2" fillId="0" borderId="0" xfId="0" applyFont="1" applyAlignment="1">
      <alignment horizontal="center"/>
    </xf>
    <xf numFmtId="0" fontId="11" fillId="7" borderId="1" xfId="0" applyFont="1" applyFill="1" applyBorder="1" applyAlignment="1">
      <alignment vertical="top" wrapText="1"/>
    </xf>
    <xf numFmtId="44" fontId="2" fillId="0" borderId="0" xfId="2" applyFont="1"/>
    <xf numFmtId="3" fontId="30" fillId="0" borderId="0" xfId="0" applyNumberFormat="1" applyFont="1"/>
    <xf numFmtId="165" fontId="31" fillId="0" borderId="0" xfId="0" applyNumberFormat="1" applyFont="1"/>
    <xf numFmtId="0" fontId="32" fillId="0" borderId="0" xfId="0" applyFont="1"/>
    <xf numFmtId="44" fontId="0" fillId="0" borderId="0" xfId="2" applyFont="1" applyAlignment="1">
      <alignment vertical="center"/>
    </xf>
    <xf numFmtId="167" fontId="0" fillId="0" borderId="0" xfId="0" applyNumberFormat="1"/>
    <xf numFmtId="167" fontId="0" fillId="0" borderId="1" xfId="0" applyNumberFormat="1" applyBorder="1"/>
    <xf numFmtId="3" fontId="0" fillId="0" borderId="0" xfId="0" applyNumberFormat="1"/>
    <xf numFmtId="167" fontId="0" fillId="0" borderId="2" xfId="0" applyNumberFormat="1" applyBorder="1" applyAlignment="1">
      <alignment vertical="center"/>
    </xf>
    <xf numFmtId="0" fontId="2" fillId="7" borderId="1" xfId="0" applyFont="1" applyFill="1" applyBorder="1" applyAlignment="1">
      <alignment vertical="top" wrapText="1"/>
    </xf>
    <xf numFmtId="49" fontId="2" fillId="7" borderId="1" xfId="0" applyNumberFormat="1" applyFont="1" applyFill="1" applyBorder="1" applyAlignment="1">
      <alignment vertical="top" wrapText="1"/>
    </xf>
    <xf numFmtId="8" fontId="2" fillId="7" borderId="1" xfId="0" applyNumberFormat="1" applyFont="1" applyFill="1" applyBorder="1" applyAlignment="1">
      <alignment vertical="top"/>
    </xf>
    <xf numFmtId="0" fontId="17" fillId="7" borderId="1" xfId="0" applyFont="1" applyFill="1" applyBorder="1" applyAlignment="1">
      <alignment vertical="top" wrapText="1"/>
    </xf>
    <xf numFmtId="0" fontId="2" fillId="7" borderId="23" xfId="0" applyFont="1" applyFill="1" applyBorder="1" applyAlignment="1">
      <alignment horizontal="left" vertical="top"/>
    </xf>
    <xf numFmtId="0" fontId="2" fillId="7" borderId="16" xfId="0" applyFont="1" applyFill="1" applyBorder="1" applyAlignment="1">
      <alignment vertical="top"/>
    </xf>
    <xf numFmtId="0" fontId="2" fillId="7" borderId="16" xfId="0" applyFont="1" applyFill="1" applyBorder="1" applyAlignment="1">
      <alignment vertical="top" wrapText="1"/>
    </xf>
    <xf numFmtId="0" fontId="2" fillId="5" borderId="24" xfId="0" applyFont="1" applyFill="1" applyBorder="1" applyAlignment="1">
      <alignment horizontal="left" vertical="top"/>
    </xf>
    <xf numFmtId="0" fontId="11" fillId="5" borderId="14" xfId="0" applyFont="1" applyFill="1" applyBorder="1" applyAlignment="1">
      <alignment vertical="top" wrapText="1"/>
    </xf>
    <xf numFmtId="0" fontId="2" fillId="5" borderId="14" xfId="0" applyFont="1" applyFill="1" applyBorder="1" applyAlignment="1">
      <alignment vertical="top" wrapText="1"/>
    </xf>
    <xf numFmtId="49" fontId="2" fillId="5" borderId="14" xfId="0" applyNumberFormat="1" applyFont="1" applyFill="1" applyBorder="1" applyAlignment="1">
      <alignment vertical="top" wrapText="1"/>
    </xf>
    <xf numFmtId="8" fontId="2" fillId="5" borderId="14" xfId="0" applyNumberFormat="1" applyFont="1" applyFill="1" applyBorder="1" applyAlignment="1">
      <alignment vertical="top"/>
    </xf>
    <xf numFmtId="0" fontId="2" fillId="5" borderId="17" xfId="0" applyFont="1" applyFill="1" applyBorder="1" applyAlignment="1">
      <alignment vertical="top"/>
    </xf>
    <xf numFmtId="44" fontId="2" fillId="8" borderId="1" xfId="0" applyNumberFormat="1" applyFont="1" applyFill="1" applyBorder="1" applyAlignment="1">
      <alignment vertical="top"/>
    </xf>
    <xf numFmtId="0" fontId="6" fillId="3" borderId="23"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9" fillId="0" borderId="0" xfId="0" applyFont="1"/>
    <xf numFmtId="0" fontId="16"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16" fontId="2" fillId="4" borderId="1" xfId="0" quotePrefix="1" applyNumberFormat="1" applyFont="1" applyFill="1" applyBorder="1" applyAlignment="1">
      <alignment horizontal="left" vertical="top" wrapText="1"/>
    </xf>
    <xf numFmtId="0" fontId="13"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 fillId="4" borderId="1" xfId="0" quotePrefix="1" applyFont="1" applyFill="1" applyBorder="1" applyAlignment="1">
      <alignment horizontal="left" vertical="top" wrapText="1"/>
    </xf>
    <xf numFmtId="165" fontId="2" fillId="4" borderId="1" xfId="0" applyNumberFormat="1" applyFont="1" applyFill="1" applyBorder="1" applyAlignment="1">
      <alignment horizontal="left" vertical="top"/>
    </xf>
    <xf numFmtId="0" fontId="2" fillId="4" borderId="1" xfId="0" applyFont="1" applyFill="1" applyBorder="1" applyAlignment="1">
      <alignment horizontal="left" vertical="top"/>
    </xf>
    <xf numFmtId="0" fontId="25" fillId="4" borderId="16" xfId="0" applyFont="1" applyFill="1" applyBorder="1" applyAlignment="1">
      <alignment vertical="top" wrapText="1"/>
    </xf>
    <xf numFmtId="0" fontId="11" fillId="4" borderId="12" xfId="0" applyFont="1" applyFill="1" applyBorder="1" applyAlignment="1">
      <alignment horizontal="left" vertical="top" wrapText="1"/>
    </xf>
    <xf numFmtId="0" fontId="27" fillId="4" borderId="12" xfId="0" applyFont="1" applyFill="1" applyBorder="1" applyAlignment="1">
      <alignment horizontal="left" vertical="top" wrapText="1"/>
    </xf>
    <xf numFmtId="0" fontId="2" fillId="4" borderId="12" xfId="0" applyFont="1" applyFill="1" applyBorder="1" applyAlignment="1">
      <alignment horizontal="left" vertical="top" wrapText="1"/>
    </xf>
    <xf numFmtId="49" fontId="11" fillId="4" borderId="12" xfId="0" quotePrefix="1" applyNumberFormat="1" applyFont="1" applyFill="1" applyBorder="1" applyAlignment="1">
      <alignment horizontal="left" vertical="top" wrapText="1"/>
    </xf>
    <xf numFmtId="0" fontId="2" fillId="4" borderId="12" xfId="0" applyFont="1" applyFill="1" applyBorder="1" applyAlignment="1">
      <alignment horizontal="left" vertical="top"/>
    </xf>
    <xf numFmtId="0" fontId="25" fillId="4" borderId="19" xfId="0" applyFont="1" applyFill="1" applyBorder="1" applyAlignment="1">
      <alignment horizontal="left" vertical="top" wrapText="1"/>
    </xf>
    <xf numFmtId="0" fontId="13" fillId="4" borderId="12" xfId="0" applyFont="1" applyFill="1" applyBorder="1" applyAlignment="1">
      <alignment horizontal="left" vertical="top" wrapText="1"/>
    </xf>
    <xf numFmtId="49" fontId="2" fillId="4" borderId="12" xfId="0" applyNumberFormat="1" applyFont="1" applyFill="1" applyBorder="1" applyAlignment="1">
      <alignment horizontal="left" vertical="top" wrapText="1"/>
    </xf>
    <xf numFmtId="44" fontId="2" fillId="4" borderId="12" xfId="0" applyNumberFormat="1" applyFont="1" applyFill="1" applyBorder="1" applyAlignment="1">
      <alignment horizontal="left" vertical="top"/>
    </xf>
    <xf numFmtId="165" fontId="2" fillId="4" borderId="12" xfId="0" applyNumberFormat="1" applyFont="1" applyFill="1" applyBorder="1" applyAlignment="1">
      <alignment horizontal="left" vertical="top"/>
    </xf>
    <xf numFmtId="0" fontId="25" fillId="4" borderId="19" xfId="0" applyFont="1" applyFill="1" applyBorder="1" applyAlignment="1">
      <alignment vertical="top" wrapText="1"/>
    </xf>
    <xf numFmtId="0" fontId="11" fillId="4" borderId="1" xfId="0" applyFont="1" applyFill="1" applyBorder="1" applyAlignment="1">
      <alignment horizontal="left" vertical="top"/>
    </xf>
    <xf numFmtId="0" fontId="11" fillId="4" borderId="1" xfId="0" applyFont="1" applyFill="1" applyBorder="1" applyAlignment="1">
      <alignment vertical="top" wrapText="1"/>
    </xf>
    <xf numFmtId="0" fontId="2" fillId="4" borderId="1" xfId="0" applyFont="1" applyFill="1" applyBorder="1" applyAlignment="1">
      <alignment vertical="top" wrapText="1"/>
    </xf>
    <xf numFmtId="0" fontId="13" fillId="4" borderId="1" xfId="0" applyFont="1" applyFill="1" applyBorder="1" applyAlignment="1">
      <alignment vertical="top" wrapText="1"/>
    </xf>
    <xf numFmtId="49" fontId="2" fillId="4" borderId="1" xfId="0" quotePrefix="1" applyNumberFormat="1" applyFont="1" applyFill="1" applyBorder="1" applyAlignment="1">
      <alignment vertical="top" wrapText="1"/>
    </xf>
    <xf numFmtId="0" fontId="2" fillId="4" borderId="14" xfId="0" applyFont="1" applyFill="1" applyBorder="1" applyAlignment="1">
      <alignment horizontal="left" vertical="top" wrapText="1"/>
    </xf>
    <xf numFmtId="0" fontId="25"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16" fillId="4" borderId="12" xfId="0" applyFont="1" applyFill="1" applyBorder="1" applyAlignment="1">
      <alignment horizontal="left" vertical="top" wrapText="1"/>
    </xf>
    <xf numFmtId="0" fontId="2" fillId="4" borderId="12" xfId="0" quotePrefix="1" applyFont="1" applyFill="1" applyBorder="1" applyAlignment="1">
      <alignment horizontal="left" vertical="top" wrapText="1"/>
    </xf>
    <xf numFmtId="0" fontId="27" fillId="4" borderId="16" xfId="0" applyFont="1" applyFill="1" applyBorder="1" applyAlignment="1">
      <alignment horizontal="left" vertical="top" wrapText="1"/>
    </xf>
    <xf numFmtId="0" fontId="27" fillId="4" borderId="16" xfId="0" applyFont="1" applyFill="1" applyBorder="1" applyAlignment="1">
      <alignment vertical="top" wrapText="1"/>
    </xf>
    <xf numFmtId="49" fontId="11" fillId="4" borderId="1" xfId="0" quotePrefix="1" applyNumberFormat="1" applyFont="1" applyFill="1" applyBorder="1" applyAlignment="1">
      <alignment horizontal="left" vertical="top" wrapText="1"/>
    </xf>
    <xf numFmtId="44" fontId="2" fillId="4" borderId="1" xfId="0" applyNumberFormat="1" applyFont="1" applyFill="1" applyBorder="1" applyAlignment="1">
      <alignment vertical="top"/>
    </xf>
    <xf numFmtId="49" fontId="2" fillId="4" borderId="1" xfId="0" quotePrefix="1" applyNumberFormat="1" applyFont="1" applyFill="1" applyBorder="1" applyAlignment="1">
      <alignment horizontal="left" vertical="top" wrapText="1"/>
    </xf>
    <xf numFmtId="17" fontId="2" fillId="4" borderId="1" xfId="0" quotePrefix="1" applyNumberFormat="1" applyFont="1" applyFill="1" applyBorder="1" applyAlignment="1">
      <alignment horizontal="left" vertical="top" wrapText="1"/>
    </xf>
    <xf numFmtId="166" fontId="2" fillId="4" borderId="1" xfId="0" applyNumberFormat="1" applyFont="1" applyFill="1" applyBorder="1" applyAlignment="1">
      <alignment horizontal="left" vertical="top"/>
    </xf>
    <xf numFmtId="0" fontId="16" fillId="9" borderId="1" xfId="0" applyFont="1" applyFill="1" applyBorder="1" applyAlignment="1">
      <alignment horizontal="left" vertical="top" wrapText="1"/>
    </xf>
    <xf numFmtId="44" fontId="2" fillId="4" borderId="1" xfId="0" applyNumberFormat="1" applyFont="1" applyFill="1" applyBorder="1" applyAlignment="1">
      <alignment horizontal="left" vertical="top"/>
    </xf>
    <xf numFmtId="0" fontId="25" fillId="4" borderId="16" xfId="0" applyFont="1" applyFill="1" applyBorder="1" applyAlignment="1">
      <alignment horizontal="left" vertical="top" wrapText="1"/>
    </xf>
    <xf numFmtId="49" fontId="11" fillId="4" borderId="14" xfId="0" quotePrefix="1" applyNumberFormat="1" applyFont="1" applyFill="1" applyBorder="1" applyAlignment="1">
      <alignment horizontal="left" vertical="top" wrapText="1"/>
    </xf>
    <xf numFmtId="0" fontId="16" fillId="9" borderId="1" xfId="0" applyFont="1" applyFill="1" applyBorder="1" applyAlignment="1">
      <alignment vertical="top" wrapText="1"/>
    </xf>
    <xf numFmtId="49" fontId="2" fillId="4" borderId="1" xfId="0" applyNumberFormat="1" applyFont="1" applyFill="1" applyBorder="1" applyAlignment="1">
      <alignment horizontal="left" vertical="top" wrapText="1"/>
    </xf>
    <xf numFmtId="0" fontId="11" fillId="4" borderId="12" xfId="0" applyFont="1" applyFill="1" applyBorder="1" applyAlignment="1">
      <alignment vertical="top" wrapText="1"/>
    </xf>
    <xf numFmtId="0" fontId="13" fillId="4" borderId="12" xfId="0" applyFont="1" applyFill="1" applyBorder="1" applyAlignment="1">
      <alignment vertical="top" wrapText="1"/>
    </xf>
    <xf numFmtId="49" fontId="2" fillId="4" borderId="12" xfId="0" applyNumberFormat="1" applyFont="1" applyFill="1" applyBorder="1" applyAlignment="1">
      <alignment vertical="top" wrapText="1"/>
    </xf>
    <xf numFmtId="44" fontId="2" fillId="4" borderId="12" xfId="2" applyFont="1" applyFill="1" applyBorder="1" applyAlignment="1">
      <alignment vertical="top"/>
    </xf>
    <xf numFmtId="0" fontId="11" fillId="9" borderId="1" xfId="0" applyFont="1" applyFill="1" applyBorder="1" applyAlignment="1">
      <alignment horizontal="left" vertical="top" wrapText="1"/>
    </xf>
    <xf numFmtId="49" fontId="2" fillId="4" borderId="1" xfId="0" applyNumberFormat="1" applyFont="1" applyFill="1" applyBorder="1" applyAlignment="1">
      <alignment vertical="top" wrapText="1"/>
    </xf>
    <xf numFmtId="0" fontId="2" fillId="4" borderId="14" xfId="0" applyFont="1" applyFill="1" applyBorder="1" applyAlignment="1">
      <alignment vertical="top"/>
    </xf>
    <xf numFmtId="0" fontId="2" fillId="9" borderId="1" xfId="0" applyFont="1" applyFill="1" applyBorder="1" applyAlignment="1">
      <alignment vertical="top" wrapText="1"/>
    </xf>
    <xf numFmtId="0" fontId="27" fillId="4"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40" fillId="4" borderId="1" xfId="0" applyFont="1" applyFill="1" applyBorder="1" applyAlignment="1">
      <alignment horizontal="left" vertical="top" wrapText="1"/>
    </xf>
    <xf numFmtId="16" fontId="11" fillId="4" borderId="1" xfId="0" quotePrefix="1" applyNumberFormat="1" applyFont="1" applyFill="1" applyBorder="1" applyAlignment="1">
      <alignment horizontal="left" vertical="top" wrapText="1"/>
    </xf>
    <xf numFmtId="8" fontId="17" fillId="9" borderId="1" xfId="0" applyNumberFormat="1" applyFont="1" applyFill="1" applyBorder="1" applyAlignment="1">
      <alignment vertical="top"/>
    </xf>
    <xf numFmtId="0" fontId="18" fillId="4" borderId="1" xfId="0" applyFont="1" applyFill="1" applyBorder="1" applyAlignment="1">
      <alignment horizontal="left" vertical="top" wrapText="1"/>
    </xf>
    <xf numFmtId="0" fontId="10" fillId="4" borderId="1" xfId="0" applyFont="1" applyFill="1" applyBorder="1" applyAlignment="1">
      <alignment vertical="top" wrapText="1"/>
    </xf>
    <xf numFmtId="0" fontId="10" fillId="4" borderId="1" xfId="0" applyFont="1" applyFill="1" applyBorder="1" applyAlignment="1">
      <alignment horizontal="left" vertical="top" wrapText="1"/>
    </xf>
    <xf numFmtId="0" fontId="2" fillId="4" borderId="1" xfId="0" applyFont="1" applyFill="1" applyBorder="1" applyAlignment="1">
      <alignment vertical="top"/>
    </xf>
    <xf numFmtId="0" fontId="10" fillId="4" borderId="1" xfId="0" applyFont="1" applyFill="1" applyBorder="1" applyAlignment="1">
      <alignment horizontal="left" vertical="top"/>
    </xf>
    <xf numFmtId="44" fontId="11" fillId="4" borderId="1" xfId="0" applyNumberFormat="1" applyFont="1" applyFill="1" applyBorder="1" applyAlignment="1">
      <alignment horizontal="left" vertical="top"/>
    </xf>
    <xf numFmtId="0" fontId="13" fillId="4" borderId="14" xfId="0" applyFont="1" applyFill="1" applyBorder="1" applyAlignment="1">
      <alignment horizontal="left" vertical="top" wrapText="1"/>
    </xf>
    <xf numFmtId="0" fontId="2" fillId="4" borderId="14" xfId="0" quotePrefix="1" applyFont="1" applyFill="1" applyBorder="1" applyAlignment="1">
      <alignment horizontal="left" vertical="top" wrapText="1"/>
    </xf>
    <xf numFmtId="165" fontId="2" fillId="4" borderId="14" xfId="0" applyNumberFormat="1" applyFont="1" applyFill="1" applyBorder="1" applyAlignment="1">
      <alignment horizontal="left" vertical="top"/>
    </xf>
    <xf numFmtId="0" fontId="25" fillId="4" borderId="17" xfId="0" applyFont="1" applyFill="1" applyBorder="1" applyAlignment="1">
      <alignment vertical="top" wrapText="1"/>
    </xf>
    <xf numFmtId="0" fontId="17" fillId="9" borderId="1" xfId="0" applyFont="1" applyFill="1" applyBorder="1" applyAlignment="1">
      <alignment vertical="top"/>
    </xf>
    <xf numFmtId="0" fontId="2" fillId="4" borderId="0" xfId="0" applyFont="1" applyFill="1"/>
    <xf numFmtId="0" fontId="17" fillId="4" borderId="14" xfId="0" applyFont="1" applyFill="1" applyBorder="1" applyAlignment="1">
      <alignment horizontal="left" vertical="top" wrapText="1"/>
    </xf>
    <xf numFmtId="0" fontId="16" fillId="4" borderId="14" xfId="0" applyFont="1" applyFill="1" applyBorder="1" applyAlignment="1">
      <alignment horizontal="left" vertical="top" wrapText="1"/>
    </xf>
    <xf numFmtId="0" fontId="11" fillId="4" borderId="14" xfId="0" applyFont="1" applyFill="1" applyBorder="1" applyAlignment="1">
      <alignment vertical="top" wrapText="1"/>
    </xf>
    <xf numFmtId="0" fontId="13" fillId="4" borderId="14" xfId="0" applyFont="1" applyFill="1" applyBorder="1" applyAlignment="1">
      <alignment vertical="top" wrapText="1"/>
    </xf>
    <xf numFmtId="49" fontId="2" fillId="4" borderId="14" xfId="0" quotePrefix="1" applyNumberFormat="1" applyFont="1" applyFill="1" applyBorder="1" applyAlignment="1">
      <alignment vertical="top" wrapText="1"/>
    </xf>
    <xf numFmtId="44" fontId="2" fillId="4" borderId="14" xfId="0" applyNumberFormat="1" applyFont="1" applyFill="1" applyBorder="1" applyAlignment="1">
      <alignment vertical="top"/>
    </xf>
    <xf numFmtId="0" fontId="27" fillId="4" borderId="17" xfId="0" applyFont="1" applyFill="1" applyBorder="1" applyAlignment="1">
      <alignment vertical="top" wrapText="1"/>
    </xf>
    <xf numFmtId="0" fontId="11" fillId="4" borderId="14" xfId="0" applyFont="1" applyFill="1" applyBorder="1" applyAlignment="1">
      <alignment horizontal="left" vertical="top" wrapText="1"/>
    </xf>
    <xf numFmtId="0" fontId="2" fillId="4" borderId="14" xfId="0" applyFont="1" applyFill="1" applyBorder="1" applyAlignment="1">
      <alignment vertical="top" wrapText="1"/>
    </xf>
    <xf numFmtId="0" fontId="40" fillId="4" borderId="14" xfId="0" applyFont="1" applyFill="1" applyBorder="1" applyAlignment="1">
      <alignment vertical="top" wrapText="1"/>
    </xf>
    <xf numFmtId="49" fontId="2" fillId="4" borderId="14" xfId="0" applyNumberFormat="1" applyFont="1" applyFill="1" applyBorder="1" applyAlignment="1">
      <alignment vertical="top" wrapText="1"/>
    </xf>
    <xf numFmtId="49" fontId="2" fillId="4" borderId="14" xfId="0" applyNumberFormat="1" applyFont="1" applyFill="1" applyBorder="1" applyAlignment="1">
      <alignment horizontal="left" vertical="top" wrapText="1"/>
    </xf>
    <xf numFmtId="0" fontId="17" fillId="9" borderId="1" xfId="0" applyFont="1" applyFill="1" applyBorder="1" applyAlignment="1">
      <alignment horizontal="left" vertical="top" wrapText="1"/>
    </xf>
    <xf numFmtId="0" fontId="17" fillId="9" borderId="1" xfId="0" applyFont="1" applyFill="1" applyBorder="1" applyAlignment="1">
      <alignment vertical="top" wrapText="1"/>
    </xf>
    <xf numFmtId="44" fontId="2" fillId="4" borderId="14" xfId="0" applyNumberFormat="1" applyFont="1" applyFill="1" applyBorder="1" applyAlignment="1">
      <alignment horizontal="left" vertical="top"/>
    </xf>
    <xf numFmtId="165" fontId="11" fillId="4" borderId="1" xfId="0" applyNumberFormat="1" applyFont="1" applyFill="1" applyBorder="1" applyAlignment="1">
      <alignment horizontal="left" vertical="top"/>
    </xf>
    <xf numFmtId="0" fontId="25" fillId="4" borderId="17" xfId="0" applyFont="1" applyFill="1" applyBorder="1" applyAlignment="1">
      <alignment horizontal="left" vertical="top" wrapText="1"/>
    </xf>
    <xf numFmtId="44" fontId="2" fillId="4" borderId="1" xfId="2" applyFont="1" applyFill="1" applyBorder="1" applyAlignment="1">
      <alignment horizontal="left" vertical="top"/>
    </xf>
    <xf numFmtId="0" fontId="0" fillId="0" borderId="9" xfId="0" pivotButton="1" applyBorder="1"/>
    <xf numFmtId="164" fontId="0" fillId="0" borderId="3" xfId="0" applyNumberFormat="1" applyBorder="1" applyAlignment="1">
      <alignment vertical="center"/>
    </xf>
    <xf numFmtId="164" fontId="0" fillId="0" borderId="4" xfId="0" applyNumberFormat="1" applyBorder="1" applyAlignment="1">
      <alignment vertical="center"/>
    </xf>
    <xf numFmtId="170" fontId="2" fillId="0" borderId="0" xfId="0" applyNumberFormat="1" applyFont="1"/>
    <xf numFmtId="0" fontId="25" fillId="4" borderId="12" xfId="0" applyFont="1" applyFill="1" applyBorder="1" applyAlignment="1">
      <alignment horizontal="left" vertical="top" wrapText="1"/>
    </xf>
    <xf numFmtId="49" fontId="11" fillId="4" borderId="1" xfId="0" applyNumberFormat="1" applyFont="1" applyFill="1" applyBorder="1" applyAlignment="1">
      <alignment horizontal="left" vertical="top" wrapText="1"/>
    </xf>
    <xf numFmtId="0" fontId="18" fillId="4" borderId="12" xfId="0" applyFont="1" applyFill="1" applyBorder="1" applyAlignment="1">
      <alignment horizontal="left" vertical="top" wrapText="1"/>
    </xf>
    <xf numFmtId="16" fontId="11" fillId="4" borderId="12" xfId="0" quotePrefix="1" applyNumberFormat="1" applyFont="1" applyFill="1" applyBorder="1" applyAlignment="1">
      <alignment horizontal="left" vertical="top" wrapText="1"/>
    </xf>
    <xf numFmtId="49" fontId="2" fillId="4" borderId="1" xfId="0" applyNumberFormat="1" applyFont="1" applyFill="1" applyBorder="1" applyAlignment="1">
      <alignment vertical="top"/>
    </xf>
    <xf numFmtId="0" fontId="2" fillId="4" borderId="16" xfId="0" applyFont="1" applyFill="1" applyBorder="1" applyAlignment="1">
      <alignment vertical="top" wrapText="1"/>
    </xf>
    <xf numFmtId="0" fontId="17" fillId="4" borderId="1" xfId="0" applyFont="1" applyFill="1" applyBorder="1" applyAlignment="1">
      <alignment vertical="top" wrapText="1"/>
    </xf>
    <xf numFmtId="49" fontId="17" fillId="4" borderId="1" xfId="0" applyNumberFormat="1" applyFont="1" applyFill="1" applyBorder="1" applyAlignment="1">
      <alignment vertical="top"/>
    </xf>
    <xf numFmtId="44" fontId="17" fillId="4" borderId="1" xfId="0" applyNumberFormat="1" applyFont="1" applyFill="1" applyBorder="1" applyAlignment="1">
      <alignment vertical="top"/>
    </xf>
    <xf numFmtId="165" fontId="17" fillId="4" borderId="1" xfId="0" applyNumberFormat="1" applyFont="1" applyFill="1" applyBorder="1" applyAlignment="1">
      <alignment horizontal="left" vertical="top"/>
    </xf>
    <xf numFmtId="0" fontId="17" fillId="4" borderId="1" xfId="0" applyFont="1" applyFill="1" applyBorder="1" applyAlignment="1">
      <alignment vertical="top"/>
    </xf>
    <xf numFmtId="0" fontId="42" fillId="4" borderId="16" xfId="0" applyFont="1" applyFill="1" applyBorder="1" applyAlignment="1">
      <alignment vertical="top" wrapText="1"/>
    </xf>
    <xf numFmtId="165" fontId="12" fillId="4" borderId="1" xfId="0" applyNumberFormat="1" applyFont="1" applyFill="1" applyBorder="1" applyAlignment="1">
      <alignment horizontal="left" vertical="top"/>
    </xf>
    <xf numFmtId="0" fontId="6" fillId="10" borderId="27"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1" fontId="13" fillId="4" borderId="12" xfId="0" applyNumberFormat="1" applyFont="1" applyFill="1" applyBorder="1" applyAlignment="1">
      <alignment horizontal="left" vertical="top" wrapText="1"/>
    </xf>
    <xf numFmtId="0" fontId="17" fillId="4" borderId="12" xfId="0" applyFont="1" applyFill="1" applyBorder="1" applyAlignment="1">
      <alignment horizontal="left" vertical="top" wrapText="1"/>
    </xf>
    <xf numFmtId="16" fontId="2" fillId="4" borderId="12" xfId="0" quotePrefix="1" applyNumberFormat="1" applyFont="1" applyFill="1" applyBorder="1" applyAlignment="1">
      <alignment horizontal="left" vertical="top" wrapText="1"/>
    </xf>
    <xf numFmtId="164" fontId="2" fillId="4" borderId="12" xfId="0" applyNumberFormat="1" applyFont="1" applyFill="1" applyBorder="1" applyAlignment="1">
      <alignment horizontal="left" vertical="top"/>
    </xf>
    <xf numFmtId="0" fontId="7" fillId="4" borderId="29" xfId="0" applyFont="1" applyFill="1" applyBorder="1" applyAlignment="1">
      <alignment horizontal="left" vertical="top" wrapText="1"/>
    </xf>
    <xf numFmtId="0" fontId="13" fillId="4" borderId="13" xfId="0" applyFont="1" applyFill="1" applyBorder="1" applyAlignment="1">
      <alignment horizontal="left" vertical="top" wrapText="1"/>
    </xf>
    <xf numFmtId="0" fontId="11" fillId="4" borderId="13" xfId="0" applyFont="1" applyFill="1" applyBorder="1" applyAlignment="1">
      <alignment horizontal="left" vertical="top" wrapText="1"/>
    </xf>
    <xf numFmtId="0" fontId="2" fillId="4" borderId="13" xfId="0" applyFont="1" applyFill="1" applyBorder="1" applyAlignment="1">
      <alignment vertical="top" wrapText="1"/>
    </xf>
    <xf numFmtId="0" fontId="2" fillId="4" borderId="13" xfId="0" applyFont="1" applyFill="1" applyBorder="1" applyAlignment="1">
      <alignment horizontal="left" vertical="top" wrapText="1"/>
    </xf>
    <xf numFmtId="0" fontId="2" fillId="4" borderId="13" xfId="0" applyFont="1" applyFill="1" applyBorder="1" applyAlignment="1">
      <alignment vertical="top"/>
    </xf>
    <xf numFmtId="0" fontId="25" fillId="4" borderId="30" xfId="0" applyFont="1" applyFill="1" applyBorder="1" applyAlignment="1">
      <alignment vertical="top" wrapText="1"/>
    </xf>
    <xf numFmtId="0" fontId="2" fillId="9" borderId="14" xfId="0" applyFont="1" applyFill="1" applyBorder="1" applyAlignment="1">
      <alignment vertical="top" wrapText="1"/>
    </xf>
    <xf numFmtId="0" fontId="38" fillId="4" borderId="14" xfId="0" applyFont="1" applyFill="1" applyBorder="1" applyAlignment="1">
      <alignment horizontal="left" vertical="top" wrapText="1"/>
    </xf>
    <xf numFmtId="0" fontId="17" fillId="9" borderId="14" xfId="0" applyFont="1" applyFill="1" applyBorder="1" applyAlignment="1">
      <alignment horizontal="left" vertical="top" wrapText="1"/>
    </xf>
    <xf numFmtId="0" fontId="37" fillId="4" borderId="1" xfId="0" applyFont="1" applyFill="1" applyBorder="1" applyAlignment="1">
      <alignment horizontal="left" vertical="top" wrapText="1"/>
    </xf>
    <xf numFmtId="0" fontId="35" fillId="4" borderId="1" xfId="0" applyFont="1" applyFill="1" applyBorder="1" applyAlignment="1">
      <alignment horizontal="left" vertical="top" wrapText="1"/>
    </xf>
    <xf numFmtId="0" fontId="38" fillId="4" borderId="1" xfId="0" applyFont="1" applyFill="1" applyBorder="1" applyAlignment="1">
      <alignment horizontal="left" vertical="top" wrapText="1"/>
    </xf>
    <xf numFmtId="0" fontId="35" fillId="4" borderId="1" xfId="0" quotePrefix="1" applyFont="1" applyFill="1" applyBorder="1" applyAlignment="1">
      <alignment horizontal="left" vertical="top" wrapText="1"/>
    </xf>
    <xf numFmtId="44" fontId="35" fillId="4" borderId="1" xfId="0" applyNumberFormat="1" applyFont="1" applyFill="1" applyBorder="1" applyAlignment="1">
      <alignment horizontal="left" vertical="top"/>
    </xf>
    <xf numFmtId="165" fontId="35" fillId="4" borderId="1" xfId="0" applyNumberFormat="1" applyFont="1" applyFill="1" applyBorder="1" applyAlignment="1">
      <alignment horizontal="left" vertical="top"/>
    </xf>
    <xf numFmtId="0" fontId="35" fillId="4" borderId="1" xfId="0" applyFont="1" applyFill="1" applyBorder="1" applyAlignment="1">
      <alignment horizontal="left" vertical="top"/>
    </xf>
    <xf numFmtId="0" fontId="35" fillId="4" borderId="14" xfId="0" applyFont="1" applyFill="1" applyBorder="1" applyAlignment="1">
      <alignment horizontal="left" vertical="top" wrapText="1"/>
    </xf>
    <xf numFmtId="0" fontId="35" fillId="4" borderId="14" xfId="0" quotePrefix="1" applyFont="1" applyFill="1" applyBorder="1" applyAlignment="1">
      <alignment horizontal="left" vertical="top" wrapText="1"/>
    </xf>
    <xf numFmtId="164" fontId="35" fillId="4" borderId="14" xfId="0" applyNumberFormat="1" applyFont="1" applyFill="1" applyBorder="1" applyAlignment="1">
      <alignment horizontal="left" vertical="top"/>
    </xf>
    <xf numFmtId="165" fontId="35" fillId="4" borderId="14" xfId="0" applyNumberFormat="1" applyFont="1" applyFill="1" applyBorder="1" applyAlignment="1">
      <alignment horizontal="left" vertical="top"/>
    </xf>
    <xf numFmtId="0" fontId="35" fillId="4" borderId="14" xfId="0" applyFont="1" applyFill="1" applyBorder="1" applyAlignment="1">
      <alignment horizontal="left" vertical="top"/>
    </xf>
    <xf numFmtId="44" fontId="2" fillId="4" borderId="12" xfId="2" applyFont="1" applyFill="1" applyBorder="1" applyAlignment="1">
      <alignment horizontal="left" vertical="top"/>
    </xf>
    <xf numFmtId="0" fontId="38" fillId="4" borderId="12" xfId="0" applyFont="1" applyFill="1" applyBorder="1" applyAlignment="1">
      <alignment horizontal="left" vertical="top" wrapText="1"/>
    </xf>
    <xf numFmtId="0" fontId="40" fillId="4" borderId="14" xfId="0" applyFont="1" applyFill="1" applyBorder="1" applyAlignment="1">
      <alignment horizontal="left" vertical="top" wrapText="1"/>
    </xf>
    <xf numFmtId="0" fontId="35" fillId="4" borderId="12" xfId="0" applyFont="1" applyFill="1" applyBorder="1" applyAlignment="1">
      <alignment vertical="top" wrapText="1"/>
    </xf>
    <xf numFmtId="0" fontId="37" fillId="4" borderId="12" xfId="0" applyFont="1" applyFill="1" applyBorder="1" applyAlignment="1">
      <alignment horizontal="left" vertical="top" wrapText="1"/>
    </xf>
    <xf numFmtId="17" fontId="35" fillId="4" borderId="12" xfId="0" quotePrefix="1" applyNumberFormat="1" applyFont="1" applyFill="1" applyBorder="1" applyAlignment="1">
      <alignment horizontal="left" vertical="top" wrapText="1"/>
    </xf>
    <xf numFmtId="0" fontId="35" fillId="4" borderId="12" xfId="0" applyFont="1" applyFill="1" applyBorder="1" applyAlignment="1">
      <alignment horizontal="left" vertical="top" wrapText="1"/>
    </xf>
    <xf numFmtId="166" fontId="35" fillId="4" borderId="12" xfId="0" applyNumberFormat="1" applyFont="1" applyFill="1" applyBorder="1" applyAlignment="1">
      <alignment horizontal="left" vertical="top"/>
    </xf>
    <xf numFmtId="165" fontId="35" fillId="4" borderId="12" xfId="0" applyNumberFormat="1" applyFont="1" applyFill="1" applyBorder="1" applyAlignment="1">
      <alignment horizontal="left" vertical="top"/>
    </xf>
    <xf numFmtId="0" fontId="36" fillId="4" borderId="19" xfId="0" applyFont="1" applyFill="1" applyBorder="1" applyAlignment="1">
      <alignment vertical="top" wrapText="1"/>
    </xf>
    <xf numFmtId="0" fontId="12" fillId="4" borderId="14" xfId="0" applyFont="1" applyFill="1" applyBorder="1" applyAlignment="1">
      <alignment horizontal="left" vertical="top" wrapText="1"/>
    </xf>
    <xf numFmtId="0" fontId="27" fillId="4" borderId="14" xfId="0" applyFont="1" applyFill="1" applyBorder="1" applyAlignment="1">
      <alignment horizontal="left" vertical="top" wrapText="1"/>
    </xf>
    <xf numFmtId="17" fontId="2" fillId="4" borderId="14" xfId="0" quotePrefix="1" applyNumberFormat="1" applyFont="1" applyFill="1" applyBorder="1" applyAlignment="1">
      <alignment horizontal="left" vertical="top" wrapText="1"/>
    </xf>
    <xf numFmtId="17" fontId="35" fillId="4" borderId="1" xfId="0" quotePrefix="1" applyNumberFormat="1" applyFont="1" applyFill="1" applyBorder="1" applyAlignment="1">
      <alignment horizontal="left" vertical="top" wrapText="1"/>
    </xf>
    <xf numFmtId="0" fontId="35" fillId="4" borderId="1" xfId="0" applyFont="1" applyFill="1" applyBorder="1" applyAlignment="1">
      <alignment vertical="top" wrapText="1"/>
    </xf>
    <xf numFmtId="0" fontId="38" fillId="9" borderId="1" xfId="0" applyFont="1" applyFill="1" applyBorder="1" applyAlignment="1">
      <alignment vertical="top" wrapText="1"/>
    </xf>
    <xf numFmtId="49" fontId="35" fillId="4" borderId="1" xfId="0" applyNumberFormat="1" applyFont="1" applyFill="1" applyBorder="1" applyAlignment="1">
      <alignment horizontal="left" vertical="top" wrapText="1"/>
    </xf>
    <xf numFmtId="166" fontId="35" fillId="4" borderId="1" xfId="0" applyNumberFormat="1" applyFont="1" applyFill="1" applyBorder="1" applyAlignment="1">
      <alignment vertical="top"/>
    </xf>
    <xf numFmtId="0" fontId="39" fillId="4" borderId="1" xfId="0" applyFont="1" applyFill="1" applyBorder="1" applyAlignment="1">
      <alignment horizontal="left" vertical="top" wrapText="1"/>
    </xf>
    <xf numFmtId="0" fontId="12" fillId="4" borderId="12" xfId="0" applyFont="1" applyFill="1" applyBorder="1" applyAlignment="1">
      <alignment horizontal="left" vertical="top"/>
    </xf>
    <xf numFmtId="0" fontId="12" fillId="4" borderId="12" xfId="0" applyFont="1" applyFill="1" applyBorder="1" applyAlignment="1">
      <alignment vertical="top" wrapText="1"/>
    </xf>
    <xf numFmtId="0" fontId="42" fillId="4" borderId="12" xfId="0" applyFont="1" applyFill="1" applyBorder="1" applyAlignment="1">
      <alignment vertical="top" wrapText="1"/>
    </xf>
    <xf numFmtId="49" fontId="12" fillId="4" borderId="12" xfId="0" quotePrefix="1" applyNumberFormat="1" applyFont="1" applyFill="1" applyBorder="1" applyAlignment="1">
      <alignment vertical="top" wrapText="1"/>
    </xf>
    <xf numFmtId="0" fontId="12" fillId="4" borderId="12" xfId="0" applyFont="1" applyFill="1" applyBorder="1" applyAlignment="1">
      <alignment horizontal="left" vertical="top" wrapText="1"/>
    </xf>
    <xf numFmtId="44" fontId="12" fillId="4" borderId="12" xfId="0" applyNumberFormat="1" applyFont="1" applyFill="1" applyBorder="1" applyAlignment="1">
      <alignment vertical="top"/>
    </xf>
    <xf numFmtId="165" fontId="12" fillId="4" borderId="12" xfId="0" applyNumberFormat="1" applyFont="1" applyFill="1" applyBorder="1" applyAlignment="1">
      <alignment horizontal="left" vertical="top"/>
    </xf>
    <xf numFmtId="0" fontId="42" fillId="4" borderId="19" xfId="0" applyFont="1" applyFill="1" applyBorder="1" applyAlignment="1">
      <alignment vertical="top" wrapText="1"/>
    </xf>
    <xf numFmtId="0" fontId="40" fillId="4" borderId="1" xfId="0" applyFont="1" applyFill="1" applyBorder="1" applyAlignment="1">
      <alignment vertical="top" wrapText="1"/>
    </xf>
    <xf numFmtId="0" fontId="12" fillId="4" borderId="1" xfId="0" applyFont="1" applyFill="1" applyBorder="1" applyAlignment="1">
      <alignment vertical="top" wrapText="1"/>
    </xf>
    <xf numFmtId="0" fontId="42" fillId="4" borderId="1" xfId="0" applyFont="1" applyFill="1" applyBorder="1" applyAlignment="1">
      <alignment vertical="top" wrapText="1"/>
    </xf>
    <xf numFmtId="49" fontId="12" fillId="4" borderId="1" xfId="0" quotePrefix="1" applyNumberFormat="1" applyFont="1" applyFill="1" applyBorder="1" applyAlignment="1">
      <alignment vertical="top" wrapText="1"/>
    </xf>
    <xf numFmtId="8" fontId="12" fillId="4" borderId="1" xfId="0" applyNumberFormat="1" applyFont="1" applyFill="1" applyBorder="1" applyAlignment="1">
      <alignment vertical="top"/>
    </xf>
    <xf numFmtId="0" fontId="34" fillId="4" borderId="1" xfId="0" applyFont="1" applyFill="1" applyBorder="1" applyAlignment="1">
      <alignment vertical="top" wrapText="1"/>
    </xf>
    <xf numFmtId="49" fontId="34" fillId="4" borderId="1" xfId="0" quotePrefix="1" applyNumberFormat="1" applyFont="1" applyFill="1" applyBorder="1" applyAlignment="1">
      <alignment vertical="top" wrapText="1"/>
    </xf>
    <xf numFmtId="44" fontId="35" fillId="4" borderId="1" xfId="0" applyNumberFormat="1" applyFont="1" applyFill="1" applyBorder="1" applyAlignment="1">
      <alignment vertical="top"/>
    </xf>
    <xf numFmtId="0" fontId="35" fillId="4" borderId="1" xfId="0" applyFont="1" applyFill="1" applyBorder="1" applyAlignment="1">
      <alignment vertical="top"/>
    </xf>
    <xf numFmtId="0" fontId="36" fillId="4" borderId="16" xfId="0" applyFont="1" applyFill="1" applyBorder="1" applyAlignment="1">
      <alignment vertical="top" wrapText="1"/>
    </xf>
    <xf numFmtId="49" fontId="35" fillId="4" borderId="1" xfId="0" quotePrefix="1" applyNumberFormat="1" applyFont="1" applyFill="1" applyBorder="1" applyAlignment="1">
      <alignment horizontal="left" vertical="top" wrapText="1"/>
    </xf>
    <xf numFmtId="0" fontId="36" fillId="4" borderId="16" xfId="0" applyFont="1" applyFill="1" applyBorder="1" applyAlignment="1">
      <alignment horizontal="left" vertical="top" wrapText="1"/>
    </xf>
    <xf numFmtId="166" fontId="35" fillId="4" borderId="1" xfId="0" applyNumberFormat="1" applyFont="1" applyFill="1" applyBorder="1" applyAlignment="1">
      <alignment horizontal="left" vertical="top"/>
    </xf>
    <xf numFmtId="0" fontId="36" fillId="4" borderId="17" xfId="0" applyFont="1" applyFill="1" applyBorder="1" applyAlignment="1">
      <alignment vertical="top" wrapText="1"/>
    </xf>
    <xf numFmtId="0" fontId="41" fillId="4" borderId="16" xfId="0" applyFont="1" applyFill="1" applyBorder="1" applyAlignment="1">
      <alignment vertical="top" wrapText="1"/>
    </xf>
    <xf numFmtId="49" fontId="35" fillId="4" borderId="1" xfId="0" applyNumberFormat="1" applyFont="1" applyFill="1" applyBorder="1" applyAlignment="1">
      <alignment vertical="top" wrapText="1"/>
    </xf>
    <xf numFmtId="49" fontId="35" fillId="4" borderId="1" xfId="0" applyNumberFormat="1" applyFont="1" applyFill="1" applyBorder="1" applyAlignment="1">
      <alignment vertical="top"/>
    </xf>
    <xf numFmtId="0" fontId="35" fillId="4" borderId="16" xfId="0" applyFont="1" applyFill="1" applyBorder="1" applyAlignment="1">
      <alignment vertical="top" wrapText="1"/>
    </xf>
    <xf numFmtId="0" fontId="36" fillId="11" borderId="1" xfId="0" applyFont="1" applyFill="1" applyBorder="1" applyAlignment="1">
      <alignment vertical="top" wrapText="1"/>
    </xf>
    <xf numFmtId="165" fontId="38" fillId="4" borderId="1" xfId="0" applyNumberFormat="1" applyFont="1" applyFill="1" applyBorder="1" applyAlignment="1">
      <alignment horizontal="left" vertical="top"/>
    </xf>
    <xf numFmtId="0" fontId="38" fillId="4" borderId="1" xfId="0" applyFont="1" applyFill="1" applyBorder="1" applyAlignment="1">
      <alignment vertical="top"/>
    </xf>
    <xf numFmtId="0" fontId="35" fillId="4" borderId="14" xfId="0" applyFont="1" applyFill="1" applyBorder="1" applyAlignment="1">
      <alignment vertical="top" wrapText="1"/>
    </xf>
    <xf numFmtId="0" fontId="38" fillId="4" borderId="14" xfId="0" applyFont="1" applyFill="1" applyBorder="1" applyAlignment="1">
      <alignment vertical="top" wrapText="1"/>
    </xf>
    <xf numFmtId="49" fontId="35" fillId="4" borderId="14" xfId="0" applyNumberFormat="1" applyFont="1" applyFill="1" applyBorder="1" applyAlignment="1">
      <alignment vertical="top" wrapText="1"/>
    </xf>
    <xf numFmtId="49" fontId="38" fillId="4" borderId="14" xfId="0" applyNumberFormat="1" applyFont="1" applyFill="1" applyBorder="1" applyAlignment="1">
      <alignment vertical="top"/>
    </xf>
    <xf numFmtId="44" fontId="17" fillId="4" borderId="14" xfId="0" applyNumberFormat="1" applyFont="1" applyFill="1" applyBorder="1" applyAlignment="1">
      <alignment vertical="top"/>
    </xf>
    <xf numFmtId="165" fontId="38" fillId="4" borderId="14" xfId="0" applyNumberFormat="1" applyFont="1" applyFill="1" applyBorder="1" applyAlignment="1">
      <alignment horizontal="left" vertical="top"/>
    </xf>
    <xf numFmtId="0" fontId="38" fillId="4" borderId="14" xfId="0" applyFont="1" applyFill="1" applyBorder="1" applyAlignment="1">
      <alignment vertical="top"/>
    </xf>
    <xf numFmtId="0" fontId="35" fillId="4" borderId="17" xfId="0" applyFont="1" applyFill="1" applyBorder="1" applyAlignment="1">
      <alignment vertical="top" wrapText="1"/>
    </xf>
    <xf numFmtId="8" fontId="2" fillId="0" borderId="0" xfId="0" applyNumberFormat="1" applyFont="1"/>
    <xf numFmtId="0" fontId="2" fillId="0" borderId="0" xfId="0" applyFont="1" applyAlignment="1">
      <alignment vertical="top"/>
    </xf>
    <xf numFmtId="8" fontId="2" fillId="0" borderId="0" xfId="0" applyNumberFormat="1" applyFont="1" applyAlignment="1">
      <alignment vertical="top"/>
    </xf>
    <xf numFmtId="10" fontId="7" fillId="0" borderId="33" xfId="0" applyNumberFormat="1" applyFont="1" applyBorder="1"/>
    <xf numFmtId="167" fontId="19" fillId="0" borderId="0" xfId="0" applyNumberFormat="1" applyFont="1"/>
    <xf numFmtId="168" fontId="19" fillId="0" borderId="0" xfId="0" applyNumberFormat="1" applyFont="1"/>
    <xf numFmtId="168" fontId="0" fillId="0" borderId="0" xfId="0" applyNumberFormat="1"/>
    <xf numFmtId="0" fontId="12" fillId="4" borderId="1" xfId="0" quotePrefix="1" applyFont="1" applyFill="1" applyBorder="1" applyAlignment="1">
      <alignment horizontal="left" vertical="top" wrapText="1"/>
    </xf>
    <xf numFmtId="0" fontId="20" fillId="12" borderId="34" xfId="0" applyFont="1" applyFill="1" applyBorder="1" applyAlignment="1">
      <alignment horizontal="center" vertical="center"/>
    </xf>
    <xf numFmtId="0" fontId="20" fillId="0" borderId="2" xfId="0" applyFont="1" applyBorder="1" applyAlignment="1">
      <alignment horizontal="center" vertical="center"/>
    </xf>
    <xf numFmtId="0" fontId="20" fillId="0" borderId="35" xfId="0" applyFont="1" applyBorder="1" applyAlignment="1">
      <alignment horizontal="center" vertical="center" wrapText="1"/>
    </xf>
    <xf numFmtId="0" fontId="19" fillId="4" borderId="36" xfId="0" applyFont="1" applyFill="1" applyBorder="1" applyAlignment="1">
      <alignment horizontal="left"/>
    </xf>
    <xf numFmtId="167" fontId="19" fillId="4" borderId="37" xfId="0" applyNumberFormat="1" applyFont="1" applyFill="1" applyBorder="1" applyAlignment="1">
      <alignment vertical="center"/>
    </xf>
    <xf numFmtId="167" fontId="19" fillId="4" borderId="37" xfId="0" applyNumberFormat="1" applyFont="1" applyFill="1" applyBorder="1"/>
    <xf numFmtId="167" fontId="47" fillId="4" borderId="38" xfId="0" applyNumberFormat="1" applyFont="1" applyFill="1" applyBorder="1"/>
    <xf numFmtId="0" fontId="19" fillId="4" borderId="39" xfId="0" applyFont="1" applyFill="1" applyBorder="1" applyAlignment="1">
      <alignment horizontal="left"/>
    </xf>
    <xf numFmtId="167" fontId="19" fillId="4" borderId="40" xfId="0" applyNumberFormat="1" applyFont="1" applyFill="1" applyBorder="1" applyAlignment="1">
      <alignment vertical="center"/>
    </xf>
    <xf numFmtId="167" fontId="19" fillId="4" borderId="40" xfId="0" applyNumberFormat="1" applyFont="1" applyFill="1" applyBorder="1"/>
    <xf numFmtId="167" fontId="46" fillId="4" borderId="41" xfId="0" applyNumberFormat="1" applyFont="1" applyFill="1" applyBorder="1"/>
    <xf numFmtId="0" fontId="0" fillId="4" borderId="39" xfId="0" applyFill="1" applyBorder="1" applyAlignment="1">
      <alignment horizontal="right"/>
    </xf>
    <xf numFmtId="167" fontId="0" fillId="4" borderId="40" xfId="0" applyNumberFormat="1" applyFill="1" applyBorder="1"/>
    <xf numFmtId="167" fontId="44" fillId="4" borderId="41" xfId="0" applyNumberFormat="1" applyFont="1" applyFill="1" applyBorder="1"/>
    <xf numFmtId="167" fontId="45" fillId="4" borderId="41" xfId="0" applyNumberFormat="1" applyFont="1" applyFill="1" applyBorder="1"/>
    <xf numFmtId="167" fontId="47" fillId="4" borderId="41" xfId="0" applyNumberFormat="1" applyFont="1" applyFill="1" applyBorder="1"/>
    <xf numFmtId="167" fontId="0" fillId="4" borderId="40" xfId="0" applyNumberFormat="1" applyFill="1" applyBorder="1" applyAlignment="1">
      <alignment vertical="center"/>
    </xf>
    <xf numFmtId="0" fontId="19" fillId="4" borderId="39" xfId="0" applyFont="1" applyFill="1" applyBorder="1"/>
    <xf numFmtId="0" fontId="0" fillId="0" borderId="42" xfId="0" applyBorder="1"/>
    <xf numFmtId="0" fontId="0" fillId="0" borderId="43" xfId="0" applyBorder="1"/>
    <xf numFmtId="0" fontId="0" fillId="0" borderId="44" xfId="0" applyBorder="1"/>
    <xf numFmtId="164" fontId="2" fillId="4" borderId="1" xfId="0" applyNumberFormat="1" applyFont="1" applyFill="1" applyBorder="1" applyAlignment="1">
      <alignment horizontal="left" vertical="top"/>
    </xf>
    <xf numFmtId="166" fontId="2" fillId="4" borderId="14" xfId="0" applyNumberFormat="1" applyFont="1" applyFill="1" applyBorder="1" applyAlignment="1">
      <alignment horizontal="left" vertical="top"/>
    </xf>
    <xf numFmtId="0" fontId="0" fillId="0" borderId="0" xfId="0" applyAlignment="1">
      <alignment horizontal="left" indent="1"/>
    </xf>
    <xf numFmtId="167" fontId="0" fillId="4" borderId="40" xfId="0" quotePrefix="1" applyNumberFormat="1" applyFill="1" applyBorder="1"/>
    <xf numFmtId="0" fontId="0" fillId="0" borderId="0" xfId="0" pivotButton="1" applyAlignment="1">
      <alignment vertical="center" wrapText="1"/>
    </xf>
    <xf numFmtId="0" fontId="49" fillId="13" borderId="2" xfId="0" applyFont="1" applyFill="1" applyBorder="1" applyAlignment="1">
      <alignment horizontal="center" vertical="center" wrapText="1"/>
    </xf>
    <xf numFmtId="166" fontId="2" fillId="4" borderId="1" xfId="0" applyNumberFormat="1" applyFont="1" applyFill="1" applyBorder="1" applyAlignment="1">
      <alignment vertical="top"/>
    </xf>
    <xf numFmtId="0" fontId="2" fillId="4" borderId="14" xfId="0" applyFont="1" applyFill="1" applyBorder="1" applyAlignment="1">
      <alignment horizontal="left" vertical="top"/>
    </xf>
    <xf numFmtId="0" fontId="38" fillId="9" borderId="1" xfId="0" applyFont="1" applyFill="1" applyBorder="1" applyAlignment="1">
      <alignment horizontal="left" vertical="top" wrapText="1"/>
    </xf>
    <xf numFmtId="0" fontId="48" fillId="4" borderId="1" xfId="0" applyFont="1" applyFill="1" applyBorder="1" applyAlignment="1">
      <alignment horizontal="left" vertical="top" wrapText="1"/>
    </xf>
    <xf numFmtId="0" fontId="39" fillId="4" borderId="1" xfId="0" quotePrefix="1" applyFont="1" applyFill="1" applyBorder="1" applyAlignment="1">
      <alignment horizontal="left" vertical="top" wrapText="1"/>
    </xf>
    <xf numFmtId="164" fontId="39" fillId="4" borderId="1" xfId="0" applyNumberFormat="1" applyFont="1" applyFill="1" applyBorder="1" applyAlignment="1">
      <alignment horizontal="left" vertical="top"/>
    </xf>
    <xf numFmtId="0" fontId="39" fillId="4" borderId="1" xfId="0" applyFont="1" applyFill="1" applyBorder="1" applyAlignment="1">
      <alignment horizontal="left" vertical="top"/>
    </xf>
    <xf numFmtId="0" fontId="48" fillId="4" borderId="16" xfId="0" applyFont="1" applyFill="1" applyBorder="1" applyAlignment="1">
      <alignment vertical="top" wrapText="1"/>
    </xf>
    <xf numFmtId="0" fontId="39" fillId="4" borderId="1" xfId="0" applyFont="1" applyFill="1" applyBorder="1" applyAlignment="1">
      <alignment vertical="top" wrapText="1"/>
    </xf>
    <xf numFmtId="0" fontId="35" fillId="4" borderId="12" xfId="0" applyFont="1" applyFill="1" applyBorder="1" applyAlignment="1">
      <alignment horizontal="left" vertical="top"/>
    </xf>
    <xf numFmtId="0" fontId="43" fillId="4" borderId="32" xfId="0" applyFont="1" applyFill="1" applyBorder="1" applyAlignment="1">
      <alignment vertical="top" wrapText="1"/>
    </xf>
    <xf numFmtId="0" fontId="11" fillId="4" borderId="3" xfId="0" applyFont="1" applyFill="1" applyBorder="1" applyAlignment="1">
      <alignment horizontal="left" vertical="top" wrapText="1"/>
    </xf>
    <xf numFmtId="0" fontId="2" fillId="4" borderId="3" xfId="0" applyFont="1" applyFill="1" applyBorder="1" applyAlignment="1">
      <alignment horizontal="left" vertical="top" wrapText="1"/>
    </xf>
    <xf numFmtId="44" fontId="2" fillId="4" borderId="3" xfId="0" applyNumberFormat="1" applyFont="1" applyFill="1" applyBorder="1" applyAlignment="1">
      <alignment horizontal="left" vertical="top"/>
    </xf>
    <xf numFmtId="165" fontId="2" fillId="4" borderId="3" xfId="0" applyNumberFormat="1" applyFont="1" applyFill="1" applyBorder="1" applyAlignment="1">
      <alignment horizontal="left" vertical="top"/>
    </xf>
    <xf numFmtId="0" fontId="2" fillId="4" borderId="4" xfId="0" applyFont="1" applyFill="1" applyBorder="1" applyAlignment="1">
      <alignment horizontal="left" vertical="top" wrapText="1"/>
    </xf>
    <xf numFmtId="16" fontId="35" fillId="4" borderId="1" xfId="0" quotePrefix="1" applyNumberFormat="1" applyFont="1" applyFill="1" applyBorder="1" applyAlignment="1">
      <alignment horizontal="left" vertical="top" wrapText="1"/>
    </xf>
    <xf numFmtId="0" fontId="35" fillId="4" borderId="1" xfId="0" quotePrefix="1" applyFont="1" applyFill="1" applyBorder="1" applyAlignment="1">
      <alignment vertical="top" wrapText="1"/>
    </xf>
    <xf numFmtId="0" fontId="2" fillId="4" borderId="3" xfId="0" quotePrefix="1" applyFont="1" applyFill="1" applyBorder="1" applyAlignment="1">
      <alignment vertical="top" wrapText="1"/>
    </xf>
    <xf numFmtId="0" fontId="2" fillId="4" borderId="3" xfId="0" applyFont="1" applyFill="1" applyBorder="1" applyAlignment="1">
      <alignment horizontal="left" vertical="top"/>
    </xf>
    <xf numFmtId="165" fontId="11" fillId="4" borderId="12" xfId="0" applyNumberFormat="1" applyFont="1" applyFill="1" applyBorder="1" applyAlignment="1">
      <alignment horizontal="left" vertical="top"/>
    </xf>
    <xf numFmtId="0" fontId="11" fillId="4" borderId="12" xfId="0" applyFont="1" applyFill="1" applyBorder="1" applyAlignment="1">
      <alignment horizontal="left" vertical="top"/>
    </xf>
    <xf numFmtId="8" fontId="11" fillId="4" borderId="1" xfId="0" applyNumberFormat="1" applyFont="1" applyFill="1" applyBorder="1" applyAlignment="1">
      <alignment horizontal="left" vertical="top"/>
    </xf>
    <xf numFmtId="0" fontId="34" fillId="4" borderId="14" xfId="0" applyFont="1" applyFill="1" applyBorder="1" applyAlignment="1">
      <alignment horizontal="left" vertical="top" wrapText="1"/>
    </xf>
    <xf numFmtId="16" fontId="35" fillId="4" borderId="14" xfId="0" quotePrefix="1" applyNumberFormat="1" applyFont="1" applyFill="1" applyBorder="1" applyAlignment="1">
      <alignment horizontal="left" vertical="top" wrapText="1"/>
    </xf>
    <xf numFmtId="44" fontId="35" fillId="4" borderId="14" xfId="0" applyNumberFormat="1" applyFont="1" applyFill="1" applyBorder="1" applyAlignment="1">
      <alignment horizontal="left" vertical="top"/>
    </xf>
    <xf numFmtId="166" fontId="2" fillId="4" borderId="14" xfId="0" applyNumberFormat="1" applyFont="1" applyFill="1" applyBorder="1" applyAlignment="1">
      <alignment vertical="top"/>
    </xf>
    <xf numFmtId="44" fontId="11" fillId="4" borderId="1" xfId="0" applyNumberFormat="1" applyFont="1" applyFill="1" applyBorder="1" applyAlignment="1">
      <alignment vertical="top"/>
    </xf>
    <xf numFmtId="0" fontId="2" fillId="4" borderId="12" xfId="0" applyFont="1" applyFill="1" applyBorder="1" applyAlignment="1">
      <alignment vertical="top" wrapText="1"/>
    </xf>
    <xf numFmtId="49" fontId="2" fillId="4" borderId="12" xfId="0" quotePrefix="1" applyNumberFormat="1" applyFont="1" applyFill="1" applyBorder="1" applyAlignment="1">
      <alignment vertical="top" wrapText="1"/>
    </xf>
    <xf numFmtId="44" fontId="2" fillId="4" borderId="12" xfId="0" applyNumberFormat="1" applyFont="1" applyFill="1" applyBorder="1" applyAlignment="1">
      <alignment vertical="top"/>
    </xf>
    <xf numFmtId="0" fontId="37" fillId="4" borderId="1" xfId="0" applyFont="1" applyFill="1" applyBorder="1" applyAlignment="1">
      <alignment vertical="top" wrapText="1"/>
    </xf>
    <xf numFmtId="49" fontId="35" fillId="4" borderId="1" xfId="0" quotePrefix="1" applyNumberFormat="1" applyFont="1" applyFill="1" applyBorder="1" applyAlignment="1">
      <alignment vertical="top" wrapText="1"/>
    </xf>
    <xf numFmtId="0" fontId="11" fillId="4" borderId="0" xfId="0" applyFont="1" applyFill="1" applyAlignment="1">
      <alignment vertical="top" wrapText="1"/>
    </xf>
    <xf numFmtId="0" fontId="0" fillId="4" borderId="1" xfId="0" applyFill="1" applyBorder="1" applyAlignment="1">
      <alignment vertical="top" wrapText="1"/>
    </xf>
    <xf numFmtId="44" fontId="2" fillId="4" borderId="1" xfId="2" applyFont="1" applyFill="1" applyBorder="1" applyAlignment="1">
      <alignment horizontal="left" vertical="top" wrapText="1"/>
    </xf>
    <xf numFmtId="8" fontId="17" fillId="9" borderId="14" xfId="0" applyNumberFormat="1" applyFont="1" applyFill="1" applyBorder="1" applyAlignment="1">
      <alignment vertical="top"/>
    </xf>
    <xf numFmtId="44" fontId="2" fillId="4" borderId="13" xfId="0" applyNumberFormat="1" applyFont="1" applyFill="1" applyBorder="1" applyAlignment="1">
      <alignment vertical="top"/>
    </xf>
    <xf numFmtId="165" fontId="2" fillId="4" borderId="13" xfId="0" applyNumberFormat="1" applyFont="1" applyFill="1" applyBorder="1" applyAlignment="1">
      <alignment horizontal="left" vertical="top"/>
    </xf>
    <xf numFmtId="0" fontId="42" fillId="4" borderId="1" xfId="0" applyFont="1" applyFill="1" applyBorder="1" applyAlignment="1">
      <alignment horizontal="left" vertical="top" wrapText="1"/>
    </xf>
    <xf numFmtId="0" fontId="35" fillId="7" borderId="1" xfId="0" applyFont="1" applyFill="1" applyBorder="1" applyAlignment="1">
      <alignment vertical="top" wrapText="1"/>
    </xf>
    <xf numFmtId="49" fontId="35" fillId="7" borderId="1" xfId="0" applyNumberFormat="1" applyFont="1" applyFill="1" applyBorder="1" applyAlignment="1">
      <alignment vertical="top" wrapText="1"/>
    </xf>
    <xf numFmtId="8" fontId="35" fillId="7" borderId="1" xfId="0" applyNumberFormat="1" applyFont="1" applyFill="1" applyBorder="1" applyAlignment="1">
      <alignment vertical="top"/>
    </xf>
    <xf numFmtId="0" fontId="35" fillId="7" borderId="16" xfId="0" applyFont="1" applyFill="1" applyBorder="1" applyAlignment="1">
      <alignment vertical="top"/>
    </xf>
    <xf numFmtId="0" fontId="13" fillId="4" borderId="11"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13"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13" fillId="4" borderId="12" xfId="0" applyFont="1" applyFill="1" applyBorder="1" applyAlignment="1">
      <alignment horizontal="left" vertical="top" wrapText="1"/>
    </xf>
    <xf numFmtId="0" fontId="14"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17" fillId="4" borderId="14" xfId="0" applyFont="1" applyFill="1" applyBorder="1" applyAlignment="1">
      <alignment horizontal="left" vertical="top" wrapText="1"/>
    </xf>
    <xf numFmtId="0" fontId="14" fillId="4" borderId="1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14" xfId="0" applyFont="1" applyFill="1" applyBorder="1" applyAlignment="1">
      <alignment horizontal="left" vertical="top" wrapText="1"/>
    </xf>
    <xf numFmtId="0" fontId="25" fillId="4" borderId="12" xfId="0" applyFont="1" applyFill="1" applyBorder="1" applyAlignment="1">
      <alignment horizontal="left" vertical="top" wrapText="1"/>
    </xf>
    <xf numFmtId="0" fontId="25" fillId="4" borderId="1" xfId="0" applyFont="1" applyFill="1" applyBorder="1" applyAlignment="1">
      <alignment horizontal="left" vertical="top" wrapText="1"/>
    </xf>
    <xf numFmtId="0" fontId="25" fillId="4" borderId="14"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13" fillId="4" borderId="12" xfId="0" applyFont="1" applyFill="1" applyBorder="1" applyAlignment="1">
      <alignment vertical="top" wrapText="1"/>
    </xf>
    <xf numFmtId="0" fontId="13" fillId="4" borderId="1" xfId="0" applyFont="1" applyFill="1" applyBorder="1" applyAlignment="1">
      <alignment vertical="top" wrapText="1"/>
    </xf>
    <xf numFmtId="0" fontId="13" fillId="4" borderId="14" xfId="0" applyFont="1" applyFill="1" applyBorder="1" applyAlignment="1">
      <alignment vertical="top" wrapText="1"/>
    </xf>
    <xf numFmtId="0" fontId="5" fillId="4" borderId="1" xfId="0" applyFont="1" applyFill="1" applyBorder="1" applyAlignment="1">
      <alignment horizontal="left" vertical="top" wrapText="1"/>
    </xf>
    <xf numFmtId="0" fontId="5" fillId="4" borderId="14" xfId="0" applyFont="1" applyFill="1" applyBorder="1" applyAlignment="1">
      <alignment horizontal="left" vertical="top" wrapText="1"/>
    </xf>
    <xf numFmtId="0" fontId="7" fillId="4" borderId="22" xfId="0" applyFont="1" applyFill="1" applyBorder="1" applyAlignment="1">
      <alignment vertical="top" wrapText="1"/>
    </xf>
    <xf numFmtId="0" fontId="7" fillId="4" borderId="23" xfId="0" applyFont="1" applyFill="1" applyBorder="1" applyAlignment="1">
      <alignment vertical="top" wrapText="1"/>
    </xf>
    <xf numFmtId="0" fontId="7" fillId="4" borderId="24" xfId="0" applyFont="1" applyFill="1" applyBorder="1" applyAlignment="1">
      <alignment vertical="top"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23" fillId="2" borderId="12" xfId="0" applyFont="1" applyFill="1" applyBorder="1" applyAlignment="1">
      <alignment horizontal="center" vertical="center"/>
    </xf>
    <xf numFmtId="0" fontId="23" fillId="2" borderId="19" xfId="0" applyFont="1" applyFill="1" applyBorder="1" applyAlignment="1">
      <alignment horizontal="center" vertical="center"/>
    </xf>
    <xf numFmtId="0" fontId="24" fillId="10" borderId="22" xfId="0" applyFont="1" applyFill="1" applyBorder="1" applyAlignment="1">
      <alignment horizontal="center" vertical="center"/>
    </xf>
    <xf numFmtId="0" fontId="24" fillId="10" borderId="12" xfId="0" applyFont="1" applyFill="1" applyBorder="1" applyAlignment="1">
      <alignment horizontal="center" vertical="center"/>
    </xf>
    <xf numFmtId="0" fontId="12" fillId="4" borderId="1" xfId="0" applyFont="1" applyFill="1" applyBorder="1" applyAlignment="1">
      <alignment horizontal="left" vertical="top" wrapText="1"/>
    </xf>
    <xf numFmtId="0" fontId="12" fillId="4" borderId="14"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4" borderId="14" xfId="0" applyFont="1" applyFill="1" applyBorder="1" applyAlignment="1">
      <alignment horizontal="left" vertical="top"/>
    </xf>
    <xf numFmtId="0" fontId="8" fillId="4" borderId="2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7" fillId="2" borderId="4" xfId="0" applyFont="1" applyFill="1" applyBorder="1" applyAlignment="1">
      <alignment horizontal="center"/>
    </xf>
    <xf numFmtId="0" fontId="7" fillId="2" borderId="18" xfId="0" applyFont="1" applyFill="1" applyBorder="1" applyAlignment="1">
      <alignment horizontal="center"/>
    </xf>
    <xf numFmtId="0" fontId="6" fillId="3" borderId="25" xfId="0" applyFont="1" applyFill="1" applyBorder="1" applyAlignment="1">
      <alignment horizontal="center" vertical="center"/>
    </xf>
    <xf numFmtId="0" fontId="6" fillId="3" borderId="4" xfId="0" applyFont="1" applyFill="1" applyBorder="1" applyAlignment="1">
      <alignment horizontal="center" vertical="center"/>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5" xfId="0" applyFont="1" applyFill="1" applyBorder="1" applyAlignment="1">
      <alignment horizontal="center" vertical="center" wrapText="1"/>
    </xf>
    <xf numFmtId="4" fontId="50" fillId="0" borderId="0" xfId="0" applyNumberFormat="1" applyFont="1"/>
    <xf numFmtId="4" fontId="0" fillId="0" borderId="0" xfId="0" applyNumberFormat="1" applyAlignment="1">
      <alignment horizontal="left"/>
    </xf>
  </cellXfs>
  <cellStyles count="3">
    <cellStyle name="Normalny" xfId="0" builtinId="0"/>
    <cellStyle name="Procentowy" xfId="1" builtinId="5"/>
    <cellStyle name="Walutowy" xfId="2" builtinId="4"/>
  </cellStyles>
  <dxfs count="137">
    <dxf>
      <alignment wrapText="1"/>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_-[$€-2]\ * #,##0_-;\-[$€-2]\ * #,##0_-;_-[$€-2]\ * &quot;-&quot;??_-;_-@_-"/>
    </dxf>
    <dxf>
      <alignment wrapText="1"/>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wrapText="1"/>
    </dxf>
    <dxf>
      <alignment horizontal="center"/>
    </dxf>
    <dxf>
      <alignment vertical="center"/>
    </dxf>
    <dxf>
      <border>
        <right style="thin">
          <color indexed="64"/>
        </right>
        <top style="thin">
          <color indexed="64"/>
        </top>
        <bottom style="thin">
          <color indexed="64"/>
        </bottom>
        <vertical style="thin">
          <color indexed="64"/>
        </vertical>
        <horizontal style="thin">
          <color indexed="64"/>
        </horizontal>
      </bord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_-[$€-2]\ * #,##0_-;\-[$€-2]\ * #,##0_-;_-[$€-2]\ * &quot;-&quot;??_-;_-@_-"/>
    </dxf>
    <dxf>
      <alignment vertical="center"/>
    </dxf>
    <dxf>
      <numFmt numFmtId="167" formatCode="_-[$€-2]\ * #,##0_-;\-[$€-2]\ * #,##0_-;_-[$€-2]\ * &quot;-&quot;??_-;_-@_-"/>
    </dxf>
    <dxf>
      <numFmt numFmtId="165" formatCode="_-[$€-2]\ * #,##0.00_-;\-[$€-2]\ * #,##0.00_-;_-[$€-2]\ * &quot;-&quot;??_-;_-@_-"/>
    </dxf>
    <dxf>
      <alignment wrapText="1"/>
    </dxf>
    <dxf>
      <alignment wrapText="1"/>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5" formatCode="_-[$€-2]\ * #,##0.00_-;\-[$€-2]\ * #,##0.00_-;_-[$€-2]\ * &quot;-&quot;??_-;_-@_-"/>
    </dxf>
    <dxf>
      <numFmt numFmtId="164" formatCode="_-* #,##0\ &quot;zł&quot;_-;\-* #,##0\ &quot;zł&quot;_-;_-* &quot;-&quot;??\ &quot;zł&quot;_-;_-@_-"/>
    </dxf>
    <dxf>
      <alignment vertical="center"/>
    </dxf>
    <dxf>
      <alignment vertical="center"/>
    </dxf>
    <dxf>
      <border>
        <top style="thin">
          <color indexed="64"/>
        </top>
      </border>
    </dxf>
    <dxf>
      <border>
        <top style="thin">
          <color indexed="64"/>
        </top>
      </border>
    </dxf>
    <dxf>
      <alignment wrapText="1"/>
    </dxf>
    <dxf>
      <numFmt numFmtId="34" formatCode="_-* #,##0.00\ &quot;zł&quot;_-;\-* #,##0.00\ &quot;zł&quot;_-;_-* &quot;-&quot;??\ &quot;zł&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alignment vertical="center"/>
    </dxf>
    <dxf>
      <alignment horizontal="center"/>
    </dxf>
    <dxf>
      <alignment vertical="center"/>
    </dxf>
    <dxf>
      <alignment vertical="center"/>
    </dxf>
    <dxf>
      <numFmt numFmtId="167" formatCode="_-[$€-2]\ * #,##0_-;\-[$€-2]\ * #,##0_-;_-[$€-2]\ * &quot;-&quot;??_-;_-@_-"/>
    </dxf>
    <dxf>
      <alignment vertical="center"/>
    </dxf>
    <dxf>
      <border>
        <top style="thin">
          <color indexed="64"/>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horizontal="center"/>
    </dxf>
    <dxf>
      <alignment wrapText="1"/>
    </dxf>
    <dxf>
      <numFmt numFmtId="165" formatCode="_-[$€-2]\ * #,##0.00_-;\-[$€-2]\ * #,##0.00_-;_-[$€-2]\ * &quot;-&quot;??_-;_-@_-"/>
    </dxf>
    <dxf>
      <numFmt numFmtId="167" formatCode="_-[$€-2]\ * #,##0_-;\-[$€-2]\ * #,##0_-;_-[$€-2]\ * &quot;-&quot;??_-;_-@_-"/>
    </dxf>
    <dxf>
      <numFmt numFmtId="167" formatCode="_-[$€-2]\ * #,##0_-;\-[$€-2]\ * #,##0_-;_-[$€-2]\ * &quot;-&quot;??_-;_-@_-"/>
    </dxf>
    <dxf>
      <numFmt numFmtId="171" formatCode="_-[$€-2]\ * #,##0.0_-;\-[$€-2]\ * #,##0.0_-;_-[$€-2]\ * &quot;-&quot;??_-;_-@_-"/>
    </dxf>
    <dxf>
      <numFmt numFmtId="165" formatCode="_-[$€-2]\ * #,##0.00_-;\-[$€-2]\ * #,##0.00_-;_-[$€-2]\ * &quot;-&quot;??_-;_-@_-"/>
    </dxf>
    <dxf>
      <numFmt numFmtId="167" formatCode="_-[$€-2]\ * #,##0_-;\-[$€-2]\ * #,##0_-;_-[$€-2]\ * &quot;-&quot;??_-;_-@_-"/>
    </dxf>
    <dxf>
      <numFmt numFmtId="165" formatCode="_-[$€-2]\ * #,##0.00_-;\-[$€-2]\ * #,##0.00_-;_-[$€-2]\ * &quot;-&quot;??_-;_-@_-"/>
    </dxf>
    <dxf>
      <numFmt numFmtId="165" formatCode="_-[$€-2]\ * #,##0.00_-;\-[$€-2]\ * #,##0.00_-;_-[$€-2]\ *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ttom style="thin">
          <color indexed="64"/>
        </bottom>
      </border>
    </dxf>
    <dxf>
      <font>
        <color rgb="FFFF0000"/>
      </font>
    </dxf>
    <dxf>
      <alignment vertical="center"/>
    </dxf>
    <dxf>
      <alignment vertical="center"/>
    </dxf>
    <dxf>
      <alignment vertical="center"/>
    </dxf>
    <dxf>
      <alignment vertical="center"/>
    </dxf>
    <dxf>
      <border>
        <bottom style="thin">
          <color indexed="64"/>
        </bottom>
      </border>
    </dxf>
    <dxf>
      <alignment vertical="center"/>
    </dxf>
    <dxf>
      <alignment vertical="cent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horizontal="center"/>
    </dxf>
    <dxf>
      <numFmt numFmtId="165" formatCode="_-[$€-2]\ * #,##0.00_-;\-[$€-2]\ * #,##0.00_-;_-[$€-2]\ * &quot;-&quot;??_-;_-@_-"/>
    </dxf>
    <dxf>
      <alignment wrapText="1"/>
    </dxf>
    <dxf>
      <numFmt numFmtId="167" formatCode="_-[$€-2]\ * #,##0_-;\-[$€-2]\ * #,##0_-;_-[$€-2]\ *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wrapText="1"/>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DDDDDD"/>
      <color rgb="FFC0C0C0"/>
      <color rgb="FFFFFFFF"/>
      <color rgb="FFD9E1F2"/>
      <color rgb="FFD6BCEA"/>
      <color rgb="FFD6DCE4"/>
      <color rgb="FFBA8CDC"/>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24.735612962962" createdVersion="8" refreshedVersion="8" minRefreshableVersion="3" recordCount="181" xr:uid="{00000000-000A-0000-FFFF-FFFF03000000}">
  <cacheSource type="worksheet">
    <worksheetSource ref="D3:M184" sheet="1.Lista projektów-FEM21-27"/>
  </cacheSource>
  <cacheFields count="10">
    <cacheField name="Lp." numFmtId="0">
      <sharedItems containsSemiMixedTypes="0" containsString="0" containsNumber="1" containsInteger="1" minValue="1" maxValue="186"/>
    </cacheField>
    <cacheField name="Tytuł projektu" numFmtId="0">
      <sharedItems/>
    </cacheField>
    <cacheField name="Nazwa beneficjenta/ew. partnerów" numFmtId="0">
      <sharedItems containsBlank="1"/>
    </cacheField>
    <cacheField name="Planowany zakres projektu – najważniejsze elementy projektu " numFmtId="0">
      <sharedItems containsBlank="1" longText="1"/>
    </cacheField>
    <cacheField name="Wskazanie zgodności projektu z programem" numFmtId="0">
      <sharedItems containsBlank="1" longText="1"/>
    </cacheField>
    <cacheField name="Działanie" numFmtId="0">
      <sharedItems containsBlank="1" count="32">
        <s v="2.18 Poprawa efektywności energetycznej - ZIT - instrumenty finansowe"/>
        <s v="2.19 Poprawa efektywności energetycznej -  ZIT - dotacja"/>
        <m/>
        <s v="2.21 Wsparcie rozwoju OZE - ZIT - dotacja"/>
        <s v="2.22  Wsparcie rozwoju OZE - ZIT - instrumenty finansowe"/>
        <s v="2.23 Gospodarowanie wodami - ZIT"/>
        <s v="2.24 Rozwijanie systemu gospodarki wodno-ściekowej - ZIT"/>
        <s v="2.25 Rozwijanie systemu gospodarki odpadami - ZIT"/>
        <s v="2.26 Rozwój zielonej i niebieskiej infrastruktury w miastach – ZIT"/>
        <s v="3.1 Transport miejski - ZIT"/>
        <s v="6.29 Wsparcie wychowania przedszkolnego - ZIT"/>
        <s v="6.38 Wsparcie edukacji włączającej w wychowaniu przedszkolnym – ZIT"/>
        <s v="6.30 Wsparcie kształcenia ogólnego - ZIT"/>
        <s v="6.31 Wsparcie kształcenia zawodowego - ZIT"/>
        <s v="6.33 Wsparcie usług społecznych w regionie - ZIT"/>
        <s v="6.34 Wsparcie usług zdrowotnych - ZIT"/>
        <s v="2.18 Poprawa efektywności energetycznej - ZIT, IIT - instrumenty finansowe" u="1"/>
        <s v="2.19 Poprawa efektywności energetycznej -  ZIT, IIT - dotacja" u="1"/>
        <s v="2.21 Wsparcie rozwoju OZE - ZIT, IIT - dotacja" u="1"/>
        <s v="2.22  Wsparcie rozwoju OZE - ZIT, IIT - instrumenty finansowe" u="1"/>
        <s v="2.23 Gospodarowanie wodami - ZIT, IIT" u="1"/>
        <s v="2.24 Rozwijanie systemu gospodarki wodno-ściekowej - ZIT, IIT" u="1"/>
        <s v="2.25 Rozwijanie systemu gospodarki odpadami - ZIT, IIT" u="1"/>
        <s v="3.1 Transport miejski - ZIT, IIT" u="1"/>
        <s v="6.29 Wsparcie wychowania przedszkolnego - ZIT, IIT" u="1"/>
        <s v="6.30 Wsparcie kształcenia ogólnego - ZIT, IIT" u="1"/>
        <s v="6.31 Wsparcie kształcenia zawodowego - ZIT, IIT" u="1"/>
        <s v="6.33 Wsparcie usług społecznych w regionie - ZIT, IIT" u="1"/>
        <s v="6.34 Wsparcie usług zdrowotnych - ZIT,IIT" u="1"/>
        <s v="6.29 Wsparcie kształcenia ogólnego - ZIT, IIT" u="1"/>
        <s v="6.30 Wsparcie kształcenia zawodowego - ZIT, IIT" u="1"/>
        <s v="6.28 Wsparcie wychowania przedszkolnego - ZIT, IIT" u="1"/>
      </sharedItems>
    </cacheField>
    <cacheField name="Typ" numFmtId="0">
      <sharedItems containsBlank="1" count="7">
        <s v="A"/>
        <m/>
        <s v="C"/>
        <s v="B"/>
        <s v="AB"/>
        <s v="E"/>
        <s v="D"/>
      </sharedItems>
    </cacheField>
    <cacheField name="Planowane źródło finansowania, w przypadku finansowania w ramach FEM 21-27 wskazanie konkretnego CS" numFmtId="0">
      <sharedItems containsBlank="1"/>
    </cacheField>
    <cacheField name="Maksymalna wartość wkładu UE (zł)" numFmtId="0">
      <sharedItems containsString="0" containsBlank="1" containsNumber="1" minValue="146880" maxValue="93591370.799999997"/>
    </cacheField>
    <cacheField name="Maksymalna wartość wkładu UE (euro)_x000a_wg średniego kursu dla okresu 2016-2022 tj. 1 EUR=4,4074" numFmtId="165">
      <sharedItems containsString="0" containsBlank="1" containsNumber="1" minValue="33325.770295412258" maxValue="21608147.85399302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24.736350578707" createdVersion="8" refreshedVersion="8" minRefreshableVersion="3" recordCount="17" xr:uid="{00000000-000A-0000-FFFF-FFFF01000000}">
  <cacheSource type="worksheet">
    <worksheetSource ref="D3:M20" sheet="2.Lista projektów-FEM21-27 5(i)"/>
  </cacheSource>
  <cacheFields count="10">
    <cacheField name="Lp." numFmtId="0">
      <sharedItems containsSemiMixedTypes="0" containsString="0" containsNumber="1" containsInteger="1" minValue="1" maxValue="17"/>
    </cacheField>
    <cacheField name="Tytuł projektu" numFmtId="0">
      <sharedItems containsBlank="1"/>
    </cacheField>
    <cacheField name="Nazwa beneficjenta" numFmtId="0">
      <sharedItems containsBlank="1"/>
    </cacheField>
    <cacheField name="Planowany zakres projektu – najważniejsze elementy projektu " numFmtId="0">
      <sharedItems containsBlank="1" longText="1"/>
    </cacheField>
    <cacheField name="Wskazanie zgodności projektu z programem" numFmtId="0">
      <sharedItems containsBlank="1"/>
    </cacheField>
    <cacheField name="Działanie" numFmtId="49">
      <sharedItems containsBlank="1" count="3">
        <s v="7.2 ZIT - Wsparcie oddolnych inicjatyw na obszarach miejskich"/>
        <m/>
        <s v="7.2" u="1"/>
      </sharedItems>
    </cacheField>
    <cacheField name="Planowane źródło finansowania, w przypadku finansowania w ramach FEM 21-27 wskazanie konkretnego CS" numFmtId="49">
      <sharedItems containsBlank="1"/>
    </cacheField>
    <cacheField name="Wartość projektu" numFmtId="44">
      <sharedItems containsString="0" containsBlank="1" containsNumber="1" minValue="2000000" maxValue="30487210.899999999"/>
    </cacheField>
    <cacheField name="Maksymalna wartość wkładu UE (zł)" numFmtId="44">
      <sharedItems containsString="0" containsBlank="1" containsNumber="1" minValue="1240000" maxValue="25914129.264999997"/>
    </cacheField>
    <cacheField name="Maksymalna wartość wkładu UE (euro)_x000a_wg średniego kursu dla okresu 2016-2022 tj. 1 EUR=4,4074" numFmtId="165">
      <sharedItems containsString="0" containsBlank="1" containsNumber="1" minValue="281345.01066388347" maxValue="5879686.269682805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24.73637175926" createdVersion="8" refreshedVersion="8" minRefreshableVersion="3" recordCount="11" xr:uid="{00000000-000A-0000-FFFF-FFFF00000000}">
  <cacheSource type="worksheet">
    <worksheetSource ref="A2:H13" sheet="3.Lista projektów-FEnIKS"/>
  </cacheSource>
  <cacheFields count="8">
    <cacheField name="Lp." numFmtId="0">
      <sharedItems containsSemiMixedTypes="0" containsString="0" containsNumber="1" containsInteger="1" minValue="1" maxValue="11"/>
    </cacheField>
    <cacheField name="Tytuł projektu" numFmtId="0">
      <sharedItems/>
    </cacheField>
    <cacheField name="Nazwa beneficjenta/ew. partnerów" numFmtId="0">
      <sharedItems/>
    </cacheField>
    <cacheField name="Lista podstawowa/ rezerwowa" numFmtId="0">
      <sharedItems count="2">
        <s v="podstawowa"/>
        <s v="rezerwowa"/>
      </sharedItems>
    </cacheField>
    <cacheField name="Planowany zakres projektu – najważniejsze elementy projektu " numFmtId="0">
      <sharedItems longText="1"/>
    </cacheField>
    <cacheField name="Wskazanie zgodności projektu z programem" numFmtId="0">
      <sharedItems longText="1"/>
    </cacheField>
    <cacheField name="NR DZIAŁANIA" numFmtId="49">
      <sharedItems count="1">
        <s v="FENX.03.01"/>
      </sharedItems>
    </cacheField>
    <cacheField name="Maksymalna wartość wkładu UE (zł)" numFmtId="8">
      <sharedItems containsSemiMixedTypes="0" containsString="0" containsNumber="1" minValue="3119618.49" maxValue="1727625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24.740232986114" createdVersion="8" refreshedVersion="8" minRefreshableVersion="3" recordCount="181" xr:uid="{80E25114-1F84-42FE-A881-45837CF8B0F9}">
  <cacheSource type="worksheet">
    <worksheetSource ref="D3:P184" sheet="1.Lista projektów-FEM21-27"/>
  </cacheSource>
  <cacheFields count="13">
    <cacheField name="Lp." numFmtId="0">
      <sharedItems containsSemiMixedTypes="0" containsString="0" containsNumber="1" containsInteger="1" minValue="1" maxValue="186"/>
    </cacheField>
    <cacheField name="Tytuł projektu" numFmtId="0">
      <sharedItems/>
    </cacheField>
    <cacheField name="Nazwa beneficjenta/ew. partnerów" numFmtId="0">
      <sharedItems containsBlank="1"/>
    </cacheField>
    <cacheField name="Planowany zakres projektu – najważniejsze elementy projektu " numFmtId="0">
      <sharedItems containsBlank="1" longText="1"/>
    </cacheField>
    <cacheField name="Wskazanie zgodności projektu z programem" numFmtId="0">
      <sharedItems containsBlank="1" longText="1"/>
    </cacheField>
    <cacheField name="Działanie" numFmtId="0">
      <sharedItems containsBlank="1" count="16">
        <s v="2.18 Poprawa efektywności energetycznej - ZIT - instrumenty finansowe"/>
        <s v="2.19 Poprawa efektywności energetycznej -  ZIT - dotacja"/>
        <m/>
        <s v="2.21 Wsparcie rozwoju OZE - ZIT - dotacja"/>
        <s v="2.22  Wsparcie rozwoju OZE - ZIT - instrumenty finansowe"/>
        <s v="2.23 Gospodarowanie wodami - ZIT"/>
        <s v="2.24 Rozwijanie systemu gospodarki wodno-ściekowej - ZIT"/>
        <s v="2.25 Rozwijanie systemu gospodarki odpadami - ZIT"/>
        <s v="2.26 Rozwój zielonej i niebieskiej infrastruktury w miastach – ZIT"/>
        <s v="3.1 Transport miejski - ZIT"/>
        <s v="6.29 Wsparcie wychowania przedszkolnego - ZIT"/>
        <s v="6.38 Wsparcie edukacji włączającej w wychowaniu przedszkolnym – ZIT"/>
        <s v="6.30 Wsparcie kształcenia ogólnego - ZIT"/>
        <s v="6.31 Wsparcie kształcenia zawodowego - ZIT"/>
        <s v="6.33 Wsparcie usług społecznych w regionie - ZIT"/>
        <s v="6.34 Wsparcie usług zdrowotnych - ZIT"/>
      </sharedItems>
    </cacheField>
    <cacheField name="Typ" numFmtId="0">
      <sharedItems containsBlank="1" count="7">
        <s v="A"/>
        <m/>
        <s v="C"/>
        <s v="B"/>
        <s v="AB"/>
        <s v="E"/>
        <s v="D"/>
      </sharedItems>
    </cacheField>
    <cacheField name="Planowane źródło finansowania, w przypadku finansowania w ramach FEM 21-27 wskazanie konkretnego CS" numFmtId="0">
      <sharedItems containsBlank="1"/>
    </cacheField>
    <cacheField name="Maksymalna wartość wkładu UE (zł)" numFmtId="0">
      <sharedItems containsString="0" containsBlank="1" containsNumber="1" minValue="146880" maxValue="93591370.799999997"/>
    </cacheField>
    <cacheField name="Maksymalna wartość wkładu UE (euro)_x000a_wg kursu dla danego naboru wniosków o dofinansowanie" numFmtId="165">
      <sharedItems containsString="0" containsBlank="1" containsNumber="1" minValue="33325.770295412258" maxValue="21608147.853993028"/>
    </cacheField>
    <cacheField name="Planowany maksymalny okres realizacji (w latach)" numFmtId="0">
      <sharedItems containsBlank="1" containsMixedTypes="1" containsNumber="1" containsInteger="1" minValue="2026" maxValue="2026"/>
    </cacheField>
    <cacheField name="Planowany termin złożenia wniosku o dofinansowanie (WOD) w ujęciu miesiąc/rok" numFmtId="0">
      <sharedItems containsBlank="1"/>
    </cacheField>
    <cacheField name="Powiązanie z innymi projektami/wskazanie konkretnych cech zintegrowania projektu (ZIT)"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46.359841666665" createdVersion="8" refreshedVersion="8" minRefreshableVersion="3" recordCount="181" xr:uid="{00000000-000A-0000-FFFF-FFFF02000000}">
  <cacheSource type="worksheet">
    <worksheetSource ref="E3:M184" sheet="1.Lista projektów-FEM21-27"/>
  </cacheSource>
  <cacheFields count="9">
    <cacheField name="Tytuł projektu" numFmtId="0">
      <sharedItems/>
    </cacheField>
    <cacheField name="Nazwa beneficjenta/ew. partnerów" numFmtId="0">
      <sharedItems containsBlank="1" count="23">
        <s v="Gmina Biskupice"/>
        <s v="Gmina Czernichów"/>
        <s v="Gmina Igołomia-Wawrzeńczyce"/>
        <m/>
        <s v="Gmina Miejska Kraków"/>
        <s v="Gmina Michałowice"/>
        <s v="Gmina Skawina"/>
        <s v="Gmina Świątniki Górne"/>
        <s v="Gmina Wieliczka"/>
        <s v="Gmina Wielka Wieś"/>
        <s v="Gmina Zielonki"/>
        <s v="Gmina Liszki"/>
        <s v="Gmina Mogilany"/>
        <s v="Gmina Niepołomice"/>
        <s v="Przedsiębiorstwo Usług Komunalnych Zabierzów Sp. z o.o."/>
        <s v="Gmina Zabierzów"/>
        <s v="Gmina Kocmyrzów-Luborzyca"/>
        <s v="Zakład Gospodarki Komunalnej w Wieliczce sp. z o.o."/>
        <s v="Wielicka Spółka Transportowa sp. z o.o. "/>
        <s v="Miejskie Centrum Opieki dla Osób Starszych, Przewlekle Niepełnosprawnych oraz Niesamodzielnych w Krakowie"/>
        <s v="Krakowski Holding Komunalny Spółka Akcyjna w Krakowie" u="1"/>
        <s v="Trasa Łagiewnicka S.A. w Krakowie" u="1"/>
        <s v="Gmina Kraków" u="1"/>
      </sharedItems>
    </cacheField>
    <cacheField name="Planowany zakres projektu – najważniejsze elementy projektu " numFmtId="0">
      <sharedItems containsBlank="1" longText="1"/>
    </cacheField>
    <cacheField name="Wskazanie zgodności projektu z programem" numFmtId="0">
      <sharedItems containsBlank="1" longText="1"/>
    </cacheField>
    <cacheField name="Działanie" numFmtId="0">
      <sharedItems containsBlank="1"/>
    </cacheField>
    <cacheField name="Typ" numFmtId="0">
      <sharedItems containsBlank="1"/>
    </cacheField>
    <cacheField name="Planowane źródło finansowania, w przypadku finansowania w ramach FEM 21-27 wskazanie konkretnego CS" numFmtId="0">
      <sharedItems containsBlank="1"/>
    </cacheField>
    <cacheField name="Maksymalna wartość wkładu UE (zł)" numFmtId="0">
      <sharedItems containsString="0" containsBlank="1" containsNumber="1" minValue="146880" maxValue="93591370.799999997"/>
    </cacheField>
    <cacheField name="Maksymalna wartość wkładu UE (euro)_x000a_wg kursu dla danego naboru wniosków o dofinansowanie" numFmtId="165">
      <sharedItems containsString="0" containsBlank="1" containsNumber="1" minValue="33325.770295412258" maxValue="21608147.8539930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n v="1"/>
    <s v="Głęboka modernizacja energetyczna budynków użyteczności publicznej na terenie gminy Biskupice"/>
    <s v="Gmina Biskupice"/>
    <s v="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3617953"/>
    <n v="820881.47206970095"/>
  </r>
  <r>
    <n v="2"/>
    <s v="Poprawa efektywności energetycznej - modernizacja  budynków użyteczności publicznej i budynków komunalnych na terenie gminy Biskupice"/>
    <s v="Gmina Biskupice"/>
    <s v="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322220"/>
    <n v="300000"/>
  </r>
  <r>
    <n v="163"/>
    <s v="Termomodernizacja budynków użyteczności publicznej w Gminie Czernichów."/>
    <s v="Gmina Czernichów"/>
    <s v="W ramach projektu planowana jest termomodernizacja budynku publicznego, wpisanego do gminnej ewidencji zabytków, dla którego przewidziano zmianę sposobu użytkowania. Realizacja projektu zgodnie z audytami energetycznymi oraz kryteriami i warunkami dotyczącymi zakazu zmian w uchwałach antysmogowych i zgodności POP z art. 23 dyrektywy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3970489.85"/>
    <n v="900868.95902346051"/>
  </r>
  <r>
    <n v="3"/>
    <s v="Głęboka modernizacja energetyczna budynku na terenie gminy Igołomia-Wawrzeńczyce_x000a_"/>
    <s v="Gmina Igołomia-Wawrzeńczyce"/>
    <s v="W ramach projektu planowana jest modernizacja energetyczna budynku wpisanego do rejestru zabytków.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195530"/>
    <n v="271255.16177338111"/>
  </r>
  <r>
    <n v="4"/>
    <s v="Głęboka modernizacja energetyczna budynku SP w Igołomii"/>
    <s v="Gmina Igołomia-Wawrzeńczyce"/>
    <s v="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195530"/>
    <n v="271255.16177338111"/>
  </r>
  <r>
    <n v="166"/>
    <s v="Modernizacja energetyczna budynku komunalnego w Prusach"/>
    <s v="Gmina Kocmyrzów-Luborzyca"/>
    <s v="Modernizacja energetyczna budynku komunalnego w Prusach.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m/>
    <m/>
  </r>
  <r>
    <n v="5"/>
    <s v="Termomodernizacja komunalnych budynków mieszkalnych - etap II"/>
    <s v="Gmina Miejska Kraków"/>
    <s v="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4069096"/>
    <n v="3192153.1968961293"/>
  </r>
  <r>
    <n v="6"/>
    <s v="Termomodernizacja komunalnych budynków mieszkalnych w Krakowie"/>
    <s v="Gmina Miejska Kraków"/>
    <s v="W ramach projektu planowana jest termomodernizacja 5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4444606.57"/>
    <n v="1032069.3300824336"/>
  </r>
  <r>
    <n v="181"/>
    <s v="Termomodernizacja komunalnych budynków mieszkalnych w Krakowie - II"/>
    <s v="Gmina Miejska Kraków"/>
    <s v="W ramach projektu planowana jest termomodernizacja 3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x v="1"/>
    <x v="0"/>
    <s v="FEM 2021-2027, CS 2(i)"/>
    <n v="8024778.6200000001"/>
    <n v="1820751.1503380679"/>
  </r>
  <r>
    <n v="7"/>
    <s v="Termomodernizacja budynku MOPS w Krakowie"/>
    <s v="Gmina Miejska Kraków"/>
    <s v="W ramach projektu planowana jest termomodernizacja budynku MOPS na terenie miasta Kraków (budynek zabytkowy).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x v="1"/>
    <x v="0"/>
    <s v="FEM 2021-2027, CS 2(i)"/>
    <m/>
    <m/>
  </r>
  <r>
    <n v="8"/>
    <s v="Termomodernizacja budynku komunalnego w Raciborowicach. Etap I"/>
    <s v="Gmina Michałowice"/>
    <s v="W ramach projektu planowana jest termomodernizacja budynku użyteczności publicznej na terenie gminy Michałowice (budynki zabytkowe i/lub komunalne, socjalne, chronione). Realizacja projektu zgodnie z audytami energetycznymi oraz kryteriami i warunkami dotyczącymi zakazu zmian w uchwałach antysmogowych i zgodności POP z art. 23 dyrektywą 2008/50/WE._x000a_Projekt uzupełniający do projektu realizowanego w ramach Działania 2.18."/>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m/>
    <m/>
  </r>
  <r>
    <n v="9"/>
    <s v="Termomodernizacja budynku komunalnego w Raciborowicach. Etap II"/>
    <s v="Gmina Michałowice"/>
    <s v="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637500"/>
    <n v="144643.1002405046"/>
  </r>
  <r>
    <n v="10"/>
    <s v="Modernizacja energetyczna obiektów BUP1"/>
    <s v="Gmina Skawina"/>
    <s v="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487500"/>
    <n v="337500.56722784409"/>
  </r>
  <r>
    <n v="11"/>
    <s v="Modernizacja energetyczna obiektów BUP2"/>
    <s v="Gmina Skawina"/>
    <s v="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453302.51"/>
    <n v="337467.20306513412"/>
  </r>
  <r>
    <n v="12"/>
    <s v="Termomodernizacja budynków użyteczności publicznej z wykorzystaniem odnawialnych źródeł energii"/>
    <s v="Gmina Świątniki Górne"/>
    <s v="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2250000"/>
    <n v="510505.05967236921"/>
  </r>
  <r>
    <n v="13"/>
    <s v="Poprawa efektywności energetycznej - termomodernizacja budynków użyteczności publicznej i budynków komunalnych na terenie Gminy Świątniki Górne "/>
    <s v="Gmina Świątniki Górne"/>
    <s v="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2250000"/>
    <n v="510505.05967236921"/>
  </r>
  <r>
    <n v="14"/>
    <s v="Termomodernizacja budynków użyteczności publicznej na terenie Gminy Wieliczka - etap III"/>
    <s v="Gmina Wieliczka"/>
    <s v="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3337500"/>
    <n v="757249.17184734764"/>
  </r>
  <r>
    <n v="15"/>
    <s v="Termomodernizacja budynków użyteczności publicznej oraz budynków komunalnych na terenie Gminy Wieliczka - etap IV"/>
    <s v="Gmina Wieliczka"/>
    <s v="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5887500"/>
    <n v="1335821.572809366"/>
  </r>
  <r>
    <n v="16"/>
    <s v="Modernizacja energetyczna budynków użyteczności publicznej w gminie Wielka Wieś - etap I"/>
    <s v="Gmina Wielka Wieś"/>
    <s v="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2275000"/>
    <n v="516177.33811317332"/>
  </r>
  <r>
    <n v="17"/>
    <s v="USUNIĘTY"/>
    <m/>
    <m/>
    <m/>
    <x v="2"/>
    <x v="1"/>
    <m/>
    <m/>
    <m/>
  </r>
  <r>
    <n v="18"/>
    <s v="Termomodernizacja budynków użyteczności publicznej cz.I"/>
    <s v="Gmina Zielonki"/>
    <s v="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4250000"/>
    <n v="964287.33493669739"/>
  </r>
  <r>
    <n v="19"/>
    <s v="USUNIĘTY"/>
    <m/>
    <m/>
    <m/>
    <x v="2"/>
    <x v="1"/>
    <m/>
    <m/>
    <m/>
  </r>
  <r>
    <n v="20"/>
    <s v="Rozwój energii odnawialnej poprzez instalację magazynów energii w obiektach wodno-kanalizacyjnych oraz użyteczności publicznej na terenie gminy Czernichów"/>
    <s v="Gmina Czernichów"/>
    <s v="Magazyn energii uzupełniający do projektu realizowanego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500000"/>
    <n v="113445.56881608204"/>
  </r>
  <r>
    <n v="21"/>
    <s v="Rozwój energii odnawialnej poprzez instalację OZE w obiektach wodno-kanalizacyjnych oraz użyteczności publicznej na terenie gminy Czernichów"/>
    <s v="Gmina Czernichów"/>
    <s v="Montaż instalacji OZE na obiektach wodno-kanalizacyjnych oraz użyteczności publicznej na terenie gminy Czernichów. "/>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3257011"/>
    <n v="738986.93107047235"/>
  </r>
  <r>
    <n v="22"/>
    <s v="Budowa instalacji odnawialnych źródeł energii"/>
    <s v="Gmina Kocmyrzów-Luborzyca"/>
    <s v="Montaż instalacji OZE na obiektach użyteczności publicznej w Gminie Kocmyrzów - Luborzyca. Inwestycje planowane są dla budynków: urzędu gminy (UG), centrum kultury i promocji (CKiP), zakładu gospodarki komunalnej (ZGK)."/>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m/>
    <m/>
  </r>
  <r>
    <n v="23"/>
    <s v="Rozwój energii odnawialnej na terenie Gminy Liszki"/>
    <s v="Gmina Liszki"/>
    <s v="Magazyn energii uzupełniający do projektu realizowane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740000"/>
    <n v="167899.44184780141"/>
  </r>
  <r>
    <n v="24"/>
    <s v="Budowa elektrowni fotowoltaicznej w Piekarach, Gmina Liszki"/>
    <s v="Gmina Liszki"/>
    <s v="Budowa instalacji fotowoltaicznej (wraz z magazynem energii) na potrzeby budynków: oczyszczalni ścieków w Piekarach oraz PSZOK."/>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7465000"/>
    <n v="1693742.3424241049"/>
  </r>
  <r>
    <n v="186"/>
    <s v="Rozwój energii odnawialnej w budynkach użyteczności publicznej na terenie Gminy Liszki"/>
    <s v="Gmina Liszki"/>
    <s v="W ramach projektu planowana jest Montaż instalacji OZE na budynkach użyteczności publicznej w gminie Liszki."/>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1"/>
    <s v="FEM 2021-2027, CS 2(ii)"/>
    <n v="750000"/>
    <n v="170168.35322412307"/>
  </r>
  <r>
    <n v="25"/>
    <s v="USUNIĘTY"/>
    <m/>
    <m/>
    <m/>
    <x v="2"/>
    <x v="1"/>
    <m/>
    <m/>
    <m/>
  </r>
  <r>
    <n v="26"/>
    <s v="Rozwój energii odnawialnej w budynkach użyteczności publicznej na terenie Gminy Mogilany"/>
    <s v="Gmina Mogilany"/>
    <s v="Montaż instalacji OZE na budynkach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4656541"/>
    <n v="1056527.884920815"/>
  </r>
  <r>
    <n v="27"/>
    <s v="Rozwój energii odnawialnej na terenie gminy Mogilany - Instalacje OZE w budynkach użyteczności publicznej – Szkoła Podstawowa w Libertowie"/>
    <s v="Gmina Mogilany"/>
    <s v="Montaż instalacji OZE na budynku użyteczności publicznej w gminie Mogilan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650000"/>
    <n v="147479.23946090665"/>
  </r>
  <r>
    <n v="28"/>
    <s v="Budowa OZE na zespołach szkolnych w Gminie Niepołomice"/>
    <s v="Gmina Niepołomice"/>
    <s v="Projekt obejmuje realizację pomp ciepła (gruntowych i powietrznych) oraz/lub farm fotowoltaicznych na terenie zespołów szkolnych na terenie Gminy Niepołomice."/>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7240973"/>
    <n v="1642912.6015337841"/>
  </r>
  <r>
    <n v="29"/>
    <s v="Montaż magazynów energii na terenie gminy Skawina"/>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766441.43"/>
    <n v="173898.76798112266"/>
  </r>
  <r>
    <n v="168"/>
    <s v="Montaż magazynów energii na terenie gminy Skawina – etap II"/>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264444"/>
    <n v="60000"/>
  </r>
  <r>
    <n v="169"/>
    <s v="Montaż magazynów energii na terenie gminy Skawina – etap III"/>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m/>
    <m/>
  </r>
  <r>
    <n v="30"/>
    <s v="Budowa magazynu energii"/>
    <s v="Krakowski Holding Komunalny Spółka Akcyjna w Krakowie"/>
    <s v="Skalowalny magazyn energii na terenie Zakładu Termicznego Przekształcania Odpadów."/>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m/>
    <m/>
  </r>
  <r>
    <n v="31"/>
    <s v="Montaż instalacji OZE wraz z magazynami energii w budynkach publicznych na terenie gminy Świątniki Górne"/>
    <s v="Gmina Świątniki Górne"/>
    <s v="Projekt obejmuje montaż instalacji OZE wraz z magazynami energii w budynkach publicznych na terenie gminy Świątniki Górne,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3000000"/>
    <n v="680673.41289649229"/>
  </r>
  <r>
    <n v="32"/>
    <s v="USUNIĘTY"/>
    <m/>
    <m/>
    <m/>
    <x v="2"/>
    <x v="1"/>
    <m/>
    <m/>
    <m/>
  </r>
  <r>
    <n v="33"/>
    <s v="USUNIĘTY"/>
    <m/>
    <m/>
    <m/>
    <x v="2"/>
    <x v="1"/>
    <m/>
    <m/>
    <m/>
  </r>
  <r>
    <n v="34"/>
    <s v="Program rozwoju odnawialnych źródeł energii w Gminie Zabierzów (PUK)"/>
    <s v="Przedsiębiorstwo Usług Komunalnych Zabierzów Sp. z o.o."/>
    <s v="Projekt obejmuje dostawę, montaż i uruchomienie instalacji OZE wraz z magazynami energii na obiektach eksploatowanych przez Przedsiębiorstwo Usług Komunalnych Zabierzów SP. z o.o.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0"/>
    <s v="FEM 2021-2027, CS 2(ii)"/>
    <n v="1000000.01"/>
    <n v="226891.13990107545"/>
  </r>
  <r>
    <n v="35"/>
    <s v="Program rozwoju odnawialnych źródeł energii w Gminie Zabierzów (UGZ)"/>
    <s v="Gmina Zabierzów"/>
    <s v="Projekt obejmuje dostawę, montaż i uruchomienie instalacji OZE wraz z magazynami energii na terenach obiektów będących własnością gminy Zabierzów,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4884499.99"/>
    <n v="1108249.7594953941"/>
  </r>
  <r>
    <n v="36"/>
    <s v="USUNIĘTY"/>
    <m/>
    <m/>
    <m/>
    <x v="2"/>
    <x v="1"/>
    <m/>
    <m/>
    <m/>
  </r>
  <r>
    <n v="37"/>
    <s v="Rozwój energii odnawialnej na terenie gminy Zielonki"/>
    <s v="Gmina Zielonki"/>
    <s v="Budowa instalacji odnawialnych źródeł energii na budynkach publicznych na terenie gminy Zielonki."/>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8000000"/>
    <n v="1815129.1010573127"/>
  </r>
  <r>
    <n v="38"/>
    <s v="USUNIĘTY"/>
    <m/>
    <m/>
    <m/>
    <x v="2"/>
    <x v="1"/>
    <m/>
    <m/>
    <m/>
  </r>
  <r>
    <n v="39"/>
    <s v="Poprawa retencji wód opadowych na terenie gminy Czernichów"/>
    <s v="Gmina Czernichów"/>
    <s v="Poprawa retencji wód opadowych na terenie gminy Czernichów."/>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000816"/>
    <n v="227076.28080047193"/>
  </r>
  <r>
    <n v="40"/>
    <s v="Rozwój form małej retencji - budowa zbiorników retencyjnych w gminie Kocmyrzów-Luborzyca."/>
    <s v="Gmina Kocmyrzów-Luborzyca"/>
    <s v="Zwiększenie retencyjności zlewni, w tym: rozwój różnych form małej retencji poprzez budowę zbiorników retencyjnych w miejscowościach na terenie gminy Kocmyrzów-Luborzyca. "/>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3259962.14"/>
    <n v="739656.51858238422"/>
  </r>
  <r>
    <n v="41"/>
    <s v="Budowa lub przebudowa instalacji zagospodarowujących wody opadowe i roztopowe."/>
    <s v="Gmina Kocmyrzów-Luborzyca"/>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850000.01"/>
    <n v="192857.46925625086"/>
  </r>
  <r>
    <n v="175"/>
    <s v="Zwiększenie retencyjności zlewni, w tym: rozwój różnych form małej retencji w Gminie Kocmyrzów - Luborzyca"/>
    <s v="Gmina Kocmyrzów-Luborzyca"/>
    <s v="Zwiększenie retencyjności zlewni, w tym: rozwój różnych form małej retencji poprzez budowę zbiorników retencyjnych i przebudowę stawów na terenie Gminy Kocmyrzów – Luborzyca."/>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239604.6100000003"/>
    <n v="1415710.9883377957"/>
  </r>
  <r>
    <n v="42"/>
    <s v="Rozwój różnych form małej_x000a_retencji  w gminie Liszki"/>
    <s v="Gmina Liszki"/>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013391"/>
    <n v="229929.43685619641"/>
  </r>
  <r>
    <n v="43"/>
    <s v="Poprawa retencji w gminie Michałowice"/>
    <s v="Gmina Michałowice"/>
    <s v="Budowa zbiorników retencyjnych, które posłużą do magazynowia wód opadowych w trakcie deszczów nawalnych, wraz z niezbędnymi do ich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5310963.01"/>
    <n v="1205010.44"/>
  </r>
  <r>
    <n v="44"/>
    <s v="USUNIĘTY"/>
    <m/>
    <m/>
    <m/>
    <x v="2"/>
    <x v="1"/>
    <m/>
    <m/>
    <m/>
  </r>
  <r>
    <n v="45"/>
    <s v="Mikroretencja w gminie Mogilany"/>
    <s v="Gmina Mogilany"/>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532112"/>
    <n v="347622.6346598902"/>
  </r>
  <r>
    <n v="46"/>
    <s v="Rozwój błękitno-zielonej infrastruktury w centrum Niepołomic"/>
    <s v="Gmina Niepołomice"/>
    <s v="Projekt zakłada budowę systemów gospodarowania wodami opadowymi/roztopowymi na terenie centrum Niepołomic, w tym rozbudowę sytemu retencji wód opadowych w oparciu o istniejący zbiornik otwarty uzupełniony niezbędną roślinnością."/>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4022763"/>
    <n v="912729.27349457727"/>
  </r>
  <r>
    <n v="47"/>
    <s v="Budowa lub przebudowa instalacji zagospodarowujących wody opadowe i roztopowe – etap I"/>
    <s v="Gmina Skawina"/>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42561.98"/>
    <n v="395371.87003675639"/>
  </r>
  <r>
    <n v="170"/>
    <s v="Rozwój systemów retencjonowania wód opadowych i roztopowych – etap II"/>
    <s v="Gmina Skawina"/>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661257.03"/>
    <n v="150033.35980396607"/>
  </r>
  <r>
    <n v="171"/>
    <s v="Zwiększenie retencyjności zlewni, w tym: rozwój różnych form małej retencji - Etap I"/>
    <s v="Gmina Skawina"/>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61110"/>
    <n v="150000"/>
  </r>
  <r>
    <n v="180"/>
    <s v="Zwiększenie retencyjności zlewni, w tym: rozwój różnych form małej retencji - Etap II"/>
    <s v="Gmina Skawina"/>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569114.6"/>
    <n v="129127.05903707401"/>
  </r>
  <r>
    <n v="48"/>
    <s v="Rozwój retencji w gminie Świątniki Górne"/>
    <s v="Gmina Świątniki Górne"/>
    <s v="Budowa zbiornika retencyjnego, który posłuży do magazynow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10087591"/>
    <n v="2288784.9979579798"/>
  </r>
  <r>
    <n v="49"/>
    <s v="Mała retencja na terenie gminy Wieliczka"/>
    <s v="Gmina Wieliczka"/>
    <s v="Dofinansowanie zakupu zbiornika na wody opadowo-roztopowe dla mieszkańców oraz właścicieli budynków użyteczności publicznej, zlokalizowanych na terenie gminy Wieliczka."/>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00000"/>
    <n v="385714.93397467898"/>
  </r>
  <r>
    <n v="50"/>
    <s v="Budowa i rozbudowa urządzeń wodnych małej retencji w gminie Wielka Wieś"/>
    <s v="Gmina Wielka Wieś"/>
    <s v="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9404871"/>
    <n v="2133881.8804737488"/>
  </r>
  <r>
    <n v="51"/>
    <s v="Rozwój instalacji do zagospodarowania wód opadowych i roztopowych na terenie Gminy Zabierzów."/>
    <s v="Gmina Zabierzów"/>
    <s v="Budowa i przebudowa instalacji służących zagospodarowaniu wód opadowych i roztopowych, z wykorzystaniem różnych form retencjonowania, takich jak zbiorniki retencyjne, rozwiązania infiltracyjne oraz inne systemy małej retencji."/>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00000"/>
    <n v="385714.93397467898"/>
  </r>
  <r>
    <n v="52"/>
    <s v="Rozwój różnych form małej retencji w gminie Zielonki"/>
    <s v="Gmina Zielonki"/>
    <s v="Rozwój małej retencji służącej zmniejszeniu skutków powodzi lub suszy. W ramach zadania końcowi beneficjenci zostaną wyposażeniu w zbiorniki służące do ujmowania wód powierzchniowych."/>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3626973"/>
    <n v="822928.03013114305"/>
  </r>
  <r>
    <n v="172"/>
    <s v="Zwiększenie retencyjności zlewni Gminy Zielonki"/>
    <s v="Gmina Zielonki"/>
    <s v="Budowa zbiornika lub zbiorników retencyjnych, które posłużą do magazynowan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249999.9900000002"/>
    <n v="1418069.6079321143"/>
  </r>
  <r>
    <n v="53"/>
    <s v="Poprawa systemu zaopatrzenia w wodę poprzez modernizację sieci wodociągowej na terenie Gminy Biskupice"/>
    <s v="Gmina Biskupice"/>
    <s v="Modernizacja sieci wodociągowej na terenie gminy Biskupice. Liczba ludności gminy nie przekracza 15 tys. mieszkańców. Modernizacja sieci wodociągowej poprzez budowę stacji uzdatniania wody, zbiorników wyrównawczych oraz niezbędnej infrastruktury technicznej. "/>
    <s v="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
    <x v="6"/>
    <x v="3"/>
    <s v="FEM 2021-2027, CS 2(v)"/>
    <n v="13862710.029999999"/>
    <n v="3145326.0493715112"/>
  </r>
  <r>
    <n v="54"/>
    <s v="Ochrona zasobów naturalnych (zlewni) rzeki Wisły na terenie Gminy Czernichów."/>
    <s v="Gmina Czernichów"/>
    <s v="Budowa kanalizacji sanitarnej na terenie aglomeracji Czernichów oraz dostawa i montaż urządzeń do oczyszczalni ścieków.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7012550.2800000003"/>
    <n v="1627041.8283062647"/>
  </r>
  <r>
    <n v="55"/>
    <s v="Budowa zbiorczej kanalizacji sanitarnej w Aglomeracji Igołomia - etap 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4008581"/>
    <n v="909511.50338067801"/>
  </r>
  <r>
    <n v="164"/>
    <s v="Budowa zbiorczej kanalizacji sanitarnej w Aglomeracji Igołomia - etap I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4900000"/>
    <n v="1111766.574397604"/>
  </r>
  <r>
    <n v="165"/>
    <s v="Budowa zbiorczej kanalizacji sanitarnej w Aglomeracji Igołomia - etap II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5031419"/>
    <n v="1141584.3808140855"/>
  </r>
  <r>
    <n v="56"/>
    <s v="Rozbudowa sieci kanalizacji sanitarnej oraz oczyszczalni ścieków na terenie Gminy Mogilany"/>
    <s v="Gmina Mogilany"/>
    <s v="Budowa kanalizacji sanitarnej na terenie gminy Mogilan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n v="5352566.07"/>
    <n v="1214449.8048736218"/>
  </r>
  <r>
    <n v="57"/>
    <s v="Budowa kanalizacji sanitarnej w miejscowości Konary – etap 2"/>
    <s v="Gmina Mogilany"/>
    <s v="Budowa kanalizacji sanitarnej na terenie gminy Mogilany w miejscowości Konar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m/>
    <m/>
  </r>
  <r>
    <n v="58"/>
    <s v="Budowa kanalizacji sanitarnej dla miejscowości Gaj, gmina Mogilany – etap III"/>
    <s v="Gmina Mogilany"/>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
    <x v="6"/>
    <x v="0"/>
    <s v="FEM 2021-2027, CS 2(v)"/>
    <n v="4574115.93"/>
    <n v="1037826.3670191042"/>
  </r>
  <r>
    <n v="59"/>
    <s v="Budowa kanalizacji sanitarnej dla miejscowości Gaj, gmina Mogilany – etap IV"/>
    <s v="Gmina Mogilany"/>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n v="3026635.0072840001"/>
    <n v="686716.66"/>
  </r>
  <r>
    <n v="60"/>
    <s v="Rozwój infrastruktury wodno-kanalizacyjnej na terenie Gminy Wielka Wieś – etap I"/>
    <s v="Gmina Wielka Wieś"/>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3793236.21"/>
    <n v="860651.67899441847"/>
  </r>
  <r>
    <n v="61"/>
    <s v="Rozwój infrastruktury wodno-kanalizacyjnej na terenie Gminy Wielka Wieś – etap II"/>
    <s v="Gmina Wielka Wieś"/>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2571763.7799999998"/>
    <n v="583510.40976539452"/>
  </r>
  <r>
    <n v="62"/>
    <s v="USUNIĘTY"/>
    <m/>
    <m/>
    <m/>
    <x v="2"/>
    <x v="1"/>
    <m/>
    <m/>
    <m/>
  </r>
  <r>
    <n v="63"/>
    <s v="Modernizacja gospodarki wodno-ściekowej wraz z infrastrukturą towarzyszącą w Gminie Zabierzów."/>
    <s v="Przedsiębiorstwo Usług Komunalnych Zabierzów Sp. z o.o."/>
    <s v="Modernizacja oczyszczalni ścieków wraz z towarzyszącą infrastrukturą i urządzeniami plus niezbędne działania przygotowawcze i powykonawcze (np. ekspertyzy, audyty).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9501852.5"/>
    <n v="2155886.1233380223"/>
  </r>
  <r>
    <n v="64"/>
    <s v="Uporządkowanie  gospodarki o obiegu zamkniętym poprzez budowę Punktu Selektywnego Zbierania Odpadów Komunalnych na terenie gminy Czernichów"/>
    <s v="Gmina Czernichów"/>
    <s v="Zaprojektowanie i budowa Punktu Selektywnego Zbierania Odpadów Komunalnych na terenie Gminy Czernich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3635992.59"/>
    <n v="846071.57417102961"/>
  </r>
  <r>
    <n v="65"/>
    <s v="Budowa punktu selektywnej zbiórki odpadów komunalnych w gminie Igołomia-Wawrzeńczyce"/>
    <s v="Gmina Igołomia-Wawrzeńczyce"/>
    <s v="Zaprojektowanie i budowa Punktu Selektywnego Zbierania Odpadów Komunalnych na terenie Gminy Igołomia-Wawrzeńczyce,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167"/>
    <s v="Budowa PSZOK w Gminie Kocmyrzów – Luborzyca"/>
    <s v="Gmina Kocmyrzów-Luborzyca"/>
    <s v="Zaprojektowanie i budowa Punktu Selektywnego Zbierania Odpadów Komunalnych na terenie Gminy Kocmyrzów-Luborzyc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4674999.1100000003"/>
    <n v="1060715.8664972547"/>
  </r>
  <r>
    <n v="66"/>
    <s v="Budowa punktu selektywnej zbiórki odpadów komunalnych w miejscowości Piekary (gmina Liszki)"/>
    <s v="Gmina Liszki"/>
    <s v="Zaprojektowanie i budowa Punktu Selektywnego Zbierania Odpadów Komunalnych na terenie Gminy Liszki,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67"/>
    <s v="Budowa PSZOK II w Gminie  Wieliczka"/>
    <s v="Zakład Gospodarki Komunalnej w Wieliczce sp. z o.o."/>
    <s v="Zaprojektowanie i budowa Punktu Selektywnego Zbierania Odpadów Komunalnych na terenie Gminy Wieliczk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68"/>
    <s v="Budowa punktu selektywnej zbiórki odpadów komunalnych w Wielkiej Wsi"/>
    <s v="Gmina Wielka Wieś"/>
    <s v="Zaprojektowanie i budowa Punktu Selektywnego Zbierania Odpadów Komunalnych na terenie Gminy Wielka Wieś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69"/>
    <s v="Budowa PSZOK w Gminie Zabierzów"/>
    <s v="Gmina Zabierzów"/>
    <s v="Zaprojektowanie i budowa Punktu Selektywnego Zbierania Odpadów Komunalnych na terenie Gminy Zabierz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184"/>
    <s v="Rewitalizacja Parku Kurdwanów"/>
    <s v="Gmina Miejska Kraków"/>
    <s v="Projekt obejmuje utworzenie i udostępnienie mieszkańcom parku spacerowo-wypoczynkowego. Rozwiązania projektowe co do zasady mają na celu działanie w duchu zrównoważonego rozwoju, a tym samym retencjonowanie wody na terenie parku, w szczególności ograniczenie spływu wód opadowych do kanalizacji poprzez wprowadzenie rozwiązań błękitno-zielonej infrastruktury, przyczyniających się do poprawy lokalnego obiegu wody, stosunków wodno-glebowych, a tym samym zapewnienie możliwości wykorzystania wody przez roślinność. W parku będą zastosowane alejki o nawierzchni przepuszczalnej. Planowany jest również montaż urządzeń małej architektury stojaki na rowery, ławki, kosze, nasadzenia zieleni oraz wykonanie wodnego placu zabaw który będzie służył zatrzymywaniu wody opadowej."/>
    <s v="Projekt realizuje typ operacji A w ramach Działania 2.26 FEM tj. rozwój zielonej i niebieskiej infrastruktury w miastach. Projekt spełnia wszystkie warunki wskazane w programie i linii demarkacyjnej oraz nie zawiera elementów wyłączonych ze wsparcia w ramach programu. "/>
    <x v="8"/>
    <x v="0"/>
    <s v="FEM 2021-2027, CS 2(vii) "/>
    <n v="1895575"/>
    <n v="430089.16821708943"/>
  </r>
  <r>
    <n v="70"/>
    <s v="Budowa dodatkowych miejsc parkingowych w systemie &quot;Parkuj i jedź&quot; zlokalizowanych przy stacji kolejowej Baranówka"/>
    <s v="Gmina Kocmyrzów-Luborzyca"/>
    <s v="Rozbudowa parkingów „parkuj i jedź” przy stacjach kolejowych w Gminie Kocmyrzów – Luborzyc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4389208"/>
    <n v="995872.39642419573"/>
  </r>
  <r>
    <n v="71"/>
    <s v="Budowa przystanku kolejowego SKA „Kraków Prądnik Czerwony” wraz z budową parkingu typu Park &amp; Ride"/>
    <s v="Gmina Miejska Kraków"/>
    <s v="Budowa przystanku kolej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93591370.799999997"/>
    <n v="21608147.853993028"/>
  </r>
  <r>
    <n v="72"/>
    <s v="Budowa zintegrowanego węzła przesiadkowego wraz z parkingiem P&amp;R Bronowice oraz terminalem autobusowym"/>
    <s v="Gmina Miejska Kraków"/>
    <s v="Budowa węzła przesiadkowego, terminalu autobus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52621811.630000003"/>
    <n v="12149195.768014224"/>
  </r>
  <r>
    <n v="73"/>
    <s v="Budowa Parkingu P&amp;R w Raciborowicach"/>
    <s v="Gmina Michałowice"/>
    <s v="Budowa parkingu P&amp;R w Raciborowicach - nawierzchnia, bike and ride, przystanki autobusowe, dojście chodnikiem.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400000"/>
    <n v="771429.86794935795"/>
  </r>
  <r>
    <n v="74"/>
    <s v="Budowa Parkingu P&amp;R w Więcławicach"/>
    <s v="Gmina Michałowice"/>
    <s v="Budowa Parkingu P&amp;R w Więcławicach - nawierzchnia, przystanki autobusowe, bike nad ride, dojścia dla pieszych, przejścia dla pieszych, ciąg pieszo-rowerow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5064170.25"/>
    <n v="1149015.3491854607"/>
  </r>
  <r>
    <n v="75"/>
    <s v="Rozbudowa Parkingu P&amp;R w Michałowicach"/>
    <s v="Gmina Michałowice"/>
    <s v="Rozbudowa Parkingu P&amp;R w Michałowicach o dodatkowe miejsca parkingowe (rozwój pozamiejskich miejsc parkingowy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550000"/>
    <n v="578572.40096201841"/>
  </r>
  <r>
    <n v="76"/>
    <s v="Rozwój zrównoważonej mobilności na terenie Miasta Niepołomice – węzły przesiadkowe oraz bezpieczna ostatnia mila w dostępie do usług publicznych i węzłów"/>
    <s v="Gmina Niepołomice"/>
    <s v="Projekt zakłada budowę oraz przebudowę infrastruktury zachęcającej do podróży transportem zbiorowym oraz za pomocą form mobilności aktywnej w ważnych, węzłowych punktach Niepołomic. Inwestycja obejmuje m.in. _x000a_-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_x000a_-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2068288"/>
    <n v="2738187.5935925944"/>
  </r>
  <r>
    <n v="77"/>
    <s v="Modernizacja przystanków autobusowych zgodnie ze standardami SMK"/>
    <s v="Gmina Skawina"/>
    <s v="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612500"/>
    <n v="365861.95943186461"/>
  </r>
  <r>
    <n v="78"/>
    <s v="Zakup nowego taboru autobusowego wraz z niezbędną infrastrukturą oraz systemem elektrycznej informacji pasażerskiej na przystankach w Gminie Wieliczka"/>
    <s v="Wielicka Spółka Transportowa sp. z o.o. "/>
    <s v="Projekt obejmuje zakup nowego taboru autobusowego wraz z niezbędną infrastrukturą towarzyszącą oraz zakup elektronicznych tablic informacji pasażerskiej zamontowanych w mieście i gminie Wielicz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8232512"/>
    <n v="4136795.3895720835"/>
  </r>
  <r>
    <n v="79"/>
    <s v="Budowa P&amp;R w Rudawie w gminie Zabierzów"/>
    <s v="Gmina Zabierzów"/>
    <s v="Budowa miejsc postojowych w ramach parkingu 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r>
  <r>
    <n v="80"/>
    <s v="Budowa P&amp;R II w Zabierzowie w gminie Zabierzów "/>
    <s v="Gmina Zabierzów"/>
    <s v="Budowa miejsc postojowych w ramach parkingu P+R oraz infrastruktury towarzyszącej.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r>
  <r>
    <n v="183"/>
    <s v="Budowa miejsc postojowych (P&amp;R) w Gminie Zabierzów"/>
    <s v="Gmina Zabierzów"/>
    <s v="Budowa miejsc postojowych w ramach parkingu/parkingów P&am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855893"/>
    <n v="874867.94935789809"/>
  </r>
  <r>
    <n v="81"/>
    <s v="Budowa drogi dla rowerów wzdłuż południowej strony Al. Pokoju"/>
    <s v="Gmina Miejska Kraków"/>
    <s v="Budowa drogi dla rowerów wzdłuż południowej strony Al. Pokoju - całość prac. Zgodnie ze &quot;Studium podstawowych tras rowerowych Miasta Krakowa&quot;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4745638.13"/>
    <n v="1095661.378800822"/>
  </r>
  <r>
    <n v="82"/>
    <s v="Budowa drogi dla rowerów na odcinku ul. Walerego Sławka od skrzyżowania z ul. Kamieńskiego do skrzyżowania z ul. Puszkarską"/>
    <s v="Gmina Miejska Kraków"/>
    <s v="Budowa drogi dla rowerów na odcinku ul. Walerego Sławka od skrzyżowania z ul. Kamieńskiego do skrzyżowania z ul. Puszkarską.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610078.7"/>
    <n v="833486.1819776973"/>
  </r>
  <r>
    <n v="83"/>
    <s v="Budowa drogi dla rowerów po północnej stronie ul. Brożka"/>
    <s v="Gmina Miejska Kraków"/>
    <s v="Budowa drogi dla rowerów po północnej stronie ul. Broż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069951.69"/>
    <n v="247027.84152563897"/>
  </r>
  <r>
    <n v="84"/>
    <s v="Budowa ścieżki rowerowej wzdłuż ul. Nawojki w Krakowie"/>
    <s v="Gmina Miejska Kraków"/>
    <s v="Budowa ścieżki rowerowej wzdłuż ul. Nawojki.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647628.9700000002"/>
    <n v="611278.13127698388"/>
  </r>
  <r>
    <n v="85"/>
    <s v="Budowa ścieżki rowerowej wzdłuż ul. Jancarza w Krakowie"/>
    <s v="Gmina Miejska Kraków"/>
    <s v="Budowa ścieżki rowerowej wzdłuż ul. Jancarz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561377.87"/>
    <n v="360487.12164938939"/>
  </r>
  <r>
    <n v="86"/>
    <s v="Budowa CPR przy drodze wojewódzkiej nr 774 w miejscowości Cholerzyn, Budzyń i Kryspinów, gm. Liszki"/>
    <s v="Gmina Liszki"/>
    <s v="Budowa ciągu pieszo-rowerowego wzdłuż drogi wojewódzkiej nr 774, od granicy Gminy do Zalewu na Piaska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9350000"/>
    <n v="2121432.1368607343"/>
  </r>
  <r>
    <n v="87"/>
    <s v="Budowa ciągu pieszo-rowerowego w Młodziejowicach"/>
    <s v="Gmina Michałowice"/>
    <s v="Projekt stanowi kontynuację budowanej sieci ścieżek rowerowych na terenie Gminy Michałowice zgodnie z istniejącą funkcjonalną siecią ścieżek rowerowych na terenie obszaru funkcjonalnego.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385829.6800000002"/>
    <n v="541323.61029178207"/>
  </r>
  <r>
    <n v="88"/>
    <s v="Budowa ciągów pieszo-rowerowych i/lub ścieżek rowerowych prowadzących do przystanków komunikacji zbiorowej"/>
    <s v="Gmina Skawina"/>
    <s v="Projekt zakłada budowę ciągów pieszo- rowerowych i ścieżek rowerowych prowadzących do przystanków komunikacji zbiorowej na terenie gminy Skawin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6842249.989999998"/>
    <n v="3821357.2605164037"/>
  </r>
  <r>
    <n v="89"/>
    <s v="Utworzenie ścieżki rowerowej przy drodze gminnej - ulica Panciawa w m.Rzeszotary"/>
    <s v="Gmina Świątniki Górne"/>
    <s v="Projekt obejmuje budowę ścieżki rowerowej  przy ul. Panciawa w miejscowości Rzeszotar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r>
  <r>
    <n v="90"/>
    <s v="Zwiększenie miejsc w oddziałach przedszkolnych w Gminie Biskupice"/>
    <s v="Gmina Biskupice"/>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850998"/>
    <n v="193083.90434269636"/>
  </r>
  <r>
    <n v="91"/>
    <s v="Edukacja włączająca oraz likwidacja barier i podniesienie dostępności przedszkoli na terenie Igołomii-Wawrzeńczyce"/>
    <s v="Gmina Igołomia-Wawrzeńczyce"/>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703142"/>
    <n v="159536.68829695511"/>
  </r>
  <r>
    <n v="92"/>
    <s v="Edukacja włączająca w przedszkolach i oddziałach przedszkolnych na terenie Gminy Kocmyrzów - Luborzyca."/>
    <s v="Gmina Kocmyrzów-Luborzyca"/>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2502878.7200000002"/>
    <n v="567881.00013613468"/>
  </r>
  <r>
    <n v="93"/>
    <s v="Utworzenie miejsc przedszkolnych na terenie Gminy Kocmyrzów - Luborzyca."/>
    <s v="Gmina Kocmyrzów-Luborzyc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2473669.73"/>
    <n v="561253.73916594812"/>
  </r>
  <r>
    <n v="94"/>
    <s v="&quot;Dwujęzyczny maluch&quot; – realizacja programu w zakresie języka angielskiego."/>
    <s v="Gmina Kocmyrzów-Luborzyca"/>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592419.52"/>
    <n v="134414.73884830059"/>
  </r>
  <r>
    <n v="95"/>
    <s v="Tworzenie nowych miejsc przedszkolnych w placówkach oświatowych Gminy Liszki wraz z edukacją włączającą i realizacją zadań dodatkowych"/>
    <s v="Gmina Liszki"/>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1530000"/>
    <n v="347143.44057721103"/>
  </r>
  <r>
    <n v="96"/>
    <s v="Edukacja włączająca w  oddziałach przedszkolnych"/>
    <s v="Gmina Liszki"/>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2295000"/>
    <n v="520715.16086581658"/>
  </r>
  <r>
    <n v="97"/>
    <s v="Dwujęzyczny Przedszkolak"/>
    <s v="Gmina Michałowice"/>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448491.96805372782"/>
    <n v="104143.03217316332"/>
  </r>
  <r>
    <n v="98"/>
    <s v="Realizacja zajęć dodatkowych w przedszkolu"/>
    <s v="Gmina Michałowice"/>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0"/>
    <s v="FEM 2021-2027, CS 4(f)"/>
    <n v="146880"/>
    <n v="33325.770295412258"/>
  </r>
  <r>
    <n v="99"/>
    <s v="Asystent Dziecka ze Specjalnymi Potrzebami Edukacyjnymi w przedszkolu"/>
    <s v="Gmina Michałowice"/>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m/>
    <m/>
  </r>
  <r>
    <n v="100"/>
    <s v="USUNIĘTY"/>
    <m/>
    <m/>
    <m/>
    <x v="2"/>
    <x v="1"/>
    <m/>
    <m/>
    <m/>
  </r>
  <r>
    <n v="101"/>
    <s v="Utworzenie przedszkola w Woli Zabierzowskiej"/>
    <s v="Gmina Niepołomice"/>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1417487"/>
    <n v="321615.2380088034"/>
  </r>
  <r>
    <n v="102"/>
    <s v="Mądry przedszkolak"/>
    <s v="Gmina Niepołomice"/>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0"/>
    <s v="FEM 2021-2027, CS 4(f)"/>
    <n v="1445000"/>
    <n v="327857.69387847709"/>
  </r>
  <r>
    <n v="103"/>
    <s v="Utworzenie nowych miejsc przedszkolnych _x000a_w Gminie Skawina"/>
    <s v="Gmina Skawin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2700000"/>
    <n v="612606.07160684303"/>
  </r>
  <r>
    <n v="104"/>
    <s v="Utworzenie nowych miejsc przedszkolnych w Gminie Wieliczka"/>
    <s v="Gmina Wieliczk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724974.66125600005"/>
    <n v="164490.32564686664"/>
  </r>
  <r>
    <n v="105"/>
    <s v="Tworzenie miejsc przedszkolnych oraz podnoszenie jakości edukacji przedszkolnej na terenie Gminy Wielka Wieś"/>
    <s v="Gmina Wielka Wieś"/>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3825000"/>
    <n v="867858.60144302761"/>
  </r>
  <r>
    <n v="106"/>
    <s v="USUNIĘTY"/>
    <m/>
    <m/>
    <m/>
    <x v="2"/>
    <x v="1"/>
    <m/>
    <m/>
    <m/>
  </r>
  <r>
    <n v="107"/>
    <s v="DWUJĘZYCZNY MALUCH – Realizacja programów dwujęzyczności w zakresie języka angielskiego w oddziałach przedszkolnych"/>
    <s v="Gmina Zabierzów"/>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403507.28"/>
    <n v="93697.266922094524"/>
  </r>
  <r>
    <n v="108"/>
    <s v="Rozwój kształcenia ogólnego w gminie Igołomia-Wawrzeńczyce"/>
    <s v="Gmina Igołomia-Wawrzeńczy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312800"/>
    <n v="70971.547851340933"/>
  </r>
  <r>
    <n v="109"/>
    <s v="Edukacja włączająca w placówkach oświatowych na terenie gminy Igołomia-Wawrzeńczyce"/>
    <s v="Gmina Igołomia-Wawrzeńczy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469200"/>
    <n v="106457.32177701138"/>
  </r>
  <r>
    <n v="110"/>
    <s v="Asystent Ucznia ze Specjalnymi Potrzebami Edukacyjnymi w szkole"/>
    <s v="Gmina Michałow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669694.0554521941"/>
    <n v="616372.46449153696"/>
  </r>
  <r>
    <n v="111"/>
    <s v="Kreatywny uczeń - kreatywna szkoła"/>
    <s v="Gmina Michałow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762500.56722784415"/>
    <n v="177428.86962835232"/>
  </r>
  <r>
    <n v="112"/>
    <s v="Przyjazna Szkoła"/>
    <s v="Gmina Michałow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64700.12252121433"/>
    <n v="38324.635839724098"/>
  </r>
  <r>
    <n v="113"/>
    <s v="Szkoła otwarta na edukację włączającą"/>
    <s v="Gmina Michałow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48993.24281889547"/>
    <n v="57486.953759586147"/>
  </r>
  <r>
    <n v="114"/>
    <s v="Edukacja włączająca w szkołach podstawowych Gminy Mogilany"/>
    <s v="Gmina Mogilany"/>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838929.6"/>
    <n v="190345.69133729636"/>
  </r>
  <r>
    <n v="115"/>
    <s v="Podniesienie jakości kształcenia, wsparcie cyfryzacji oraz rozszerzenie kompetencji kadry w szkołach podstawowych Gminy Mogilany"/>
    <s v="Gmina Mogilany"/>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2009726.4"/>
    <n v="455989.10922539362"/>
  </r>
  <r>
    <n v="116"/>
    <s v="Edukacja włączająca w gminie Niepołomice"/>
    <s v="Gmina Niepołom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589630.07999999996"/>
    <n v="136132.35749082261"/>
  </r>
  <r>
    <n v="117"/>
    <s v="Rozwój kompetencji kluczowych uczniów szkół z terenu gminy Niepołomice"/>
    <s v="Gmina Niepołom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380400.74"/>
    <n v="88516.751599767304"/>
  </r>
  <r>
    <n v="118"/>
    <s v="Wspieranie uzdolnień uczniów szkół prowadzonych przez Gminę Wieliczka poprzez rozwijanie kompetencji kluczowych"/>
    <s v="Gmina Wieliczka"/>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540255.53"/>
    <n v="358407.33682373469"/>
  </r>
  <r>
    <n v="119"/>
    <s v="Edukacja włączająca szansą dla rozwoju osobistego uczniów szkół prowadzonych przez Gminę Wieliczka"/>
    <s v="Gmina Wieliczka"/>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317646.31"/>
    <n v="535092.53803707904"/>
  </r>
  <r>
    <n v="120"/>
    <s v="Edukacja włączająca w Gminie Wielka Wieś"/>
    <s v="Gmina Wielka Wieś"/>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1499053.83"/>
    <n v="346097.89901415282"/>
  </r>
  <r>
    <n v="121"/>
    <s v="Podniesienie jakości kształcenia ogólnego w Gminie Wielka Wieś"/>
    <s v="Gmina Wielka Wieś"/>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734868.92"/>
    <n v="170999.16695753345"/>
  </r>
  <r>
    <n v="122"/>
    <s v="Edukacja włączająca w placówkach oświatowych na terenie gminy Zabierzów"/>
    <s v="Gmina Zabierzów"/>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204558.91"/>
    <n v="508983.19442199811"/>
  </r>
  <r>
    <n v="123"/>
    <s v="Podniesienie jakości kształcenia ogólnego poprzez realizację zajęć dodatkowych i warsztatów w szkołach z terenu Gminy Zabierzów"/>
    <s v="Gmina Zabierzów"/>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282538.6100000001"/>
    <n v="298438.30366492149"/>
  </r>
  <r>
    <n v="124"/>
    <s v="Centrum Kompetencji Zawodowych w Gminie Miejskiej Kraków"/>
    <s v="Gmina Miejska Kraków"/>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22110271.34"/>
    <n v="5104765.6223304784"/>
  </r>
  <r>
    <n v="125"/>
    <s v="Rozwijanie umiejętności zawodowych uczniów oraz kadry pedagogicznej szkół prowadzących kształcenie zawodowe w Niepołomicach"/>
    <s v="Gmina Niepołomice"/>
    <s v="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2719048"/>
    <n v="616927.89399646048"/>
  </r>
  <r>
    <n v="126"/>
    <s v="Rozwój kształcenia w Zespole Szkół w Gminie Świątniki Górne"/>
    <s v="Gmina Świątniki Górne"/>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1125000"/>
    <n v="255252.52983618461"/>
  </r>
  <r>
    <n v="127"/>
    <s v="USUNIĘTY"/>
    <m/>
    <m/>
    <m/>
    <x v="2"/>
    <x v="1"/>
    <m/>
    <m/>
    <m/>
  </r>
  <r>
    <n v="128"/>
    <s v="„Nie jesteś sam&quot;"/>
    <s v="Gmina Biskupice"/>
    <s v="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500000.02"/>
    <n v="340336.71098606888"/>
  </r>
  <r>
    <n v="129"/>
    <s v="Rozwój usług społecznych w gminie Czernichów"/>
    <s v="Gmina Czernichów"/>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7727928.29"/>
    <n v="1784205.2709348234"/>
  </r>
  <r>
    <n v="130"/>
    <s v="USUNIĘTY"/>
    <m/>
    <m/>
    <m/>
    <x v="2"/>
    <x v="1"/>
    <m/>
    <m/>
    <m/>
  </r>
  <r>
    <n v="131"/>
    <s v="Rozwój placówek wsparcia dziennego dla dzieci i młodzieży w gminie Igołomia-Wawrzeńczyce"/>
    <s v="Gmina Igołomia-Wawrzeńczyc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3000000"/>
    <n v="680673.41289649229"/>
  </r>
  <r>
    <n v="132"/>
    <s v="Realizacja usług społecznych zgodnie z zasadą deinstytucjonalizacji, na terenie gminy Igołomia-Wawrzeńczyce"/>
    <s v="Gmina Igołomia-Wawrzeńczy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000000"/>
    <n v="226891.13763216409"/>
  </r>
  <r>
    <n v="133"/>
    <s v="Utworzenie placówki wsparcia dziennego dla dzieci i młodzieży z terenu Gminy Kocmyrzów – Luborzyca"/>
    <s v="Gmina Kocmyrzów-Luborzyca"/>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393755.06"/>
    <n v="543121.80877614918"/>
  </r>
  <r>
    <n v="134"/>
    <s v="Centrum Wsparcia Pieczy Zastępczej"/>
    <s v="Gmina Miejska Kraków"/>
    <s v="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1768920.45"/>
    <n v="408404.04728372546"/>
  </r>
  <r>
    <n v="135"/>
    <s v="Utworzenie Centrum dla Rodzin "/>
    <s v="Gmina Miejska Kraków"/>
    <s v="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6323208.6500000004"/>
    <n v="1459887.0200632606"/>
  </r>
  <r>
    <n v="136"/>
    <s v="Utworzenie Centrum Pomocy dla Dzieci"/>
    <s v="Gmina Miejska Kraków"/>
    <s v="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_x000a_Grupę docelową stanowią rodziny dzieci doznających przemocy domowej oraz pokrzywdzonych przestępstwem z terenu Gminy Miejskiej Kraków. _x000a_Działania w projekcie obejmują zaangażowanie specjalistów i uruchomienie usług, prowadzenie specjalistycznego wsparcia  dla grupy docelowej oraz zapewnienie niezbędnych warunków do realizacji zadania. "/>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7762170.7199999997"/>
    <n v="1792111.0798143744"/>
  </r>
  <r>
    <n v="137"/>
    <s v="Rozwój usług w Gminie Miejskiej Kraków w zakresie dostępności usług kierowanych do dzieci i młodzieży  - usamodzielniających się wychowanków opuszczających piecze zastępczą"/>
    <s v="Gmina Miejska Kraków"/>
    <s v="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3953865.66"/>
    <n v="912858.87839678628"/>
  </r>
  <r>
    <n v="138"/>
    <s v="Podniesienie dostępności usług kierowanych do dzieci i młodzieży na terenie Gminy Miejskiej Kraków"/>
    <s v="Gmina Miejska Kraków"/>
    <s v="Realizacja projektu przyczyni się do zwiększenia dostępu dzieci i młodzieży mieszkającej w obszarze Gminy Miejskiej Kraków do specjalistycznego wsparcia w formie opieki dziennej. Grupę docelową stanowią dzieci i młodzież przeżywające trudności rozwojowe i sprawiające problemy wychowawcze. Działania w projekcie obejmują uruchomienie wsparcia, zgodnie z ustawą o wspieraniu rodziny i systemie pieczy zastępczej z dn. 9.06.2011 r . w obszarze wspierania rodziny, w zakresie pomocy w opiece i wychowaniu dzieci z rodzin przeżywających trudności w wypełnianiu funkcji opiekuńczo–wychowawczych oraz prowadzenie specjalistycznego wsparcia dla grupy docelowej, w tym m.in. zajęcia socjoterapeutyczne, terapeutyczne, korekcyjne, kompensacyjne, logopedyczne; terapię pedagogiczną, psychologiczną.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m/>
    <m/>
  </r>
  <r>
    <n v="139"/>
    <s v="W sile wieku 3 - Rozwój usług wsparcia  dla osób niesamodzielnych ze względu na stan zdrowia lub wiek"/>
    <s v="Gmina Miejska Kraków"/>
    <s v="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6881355.91"/>
    <n v="3897526.3569828924"/>
  </r>
  <r>
    <n v="140"/>
    <s v="Centrum wsparcia opiekunów nieformalnych i opieki nad osobami niesamodzielnymi w Miejskim Centrum Opieki w Krakowie"/>
    <s v="Miejskie Centrum Opieki dla Osób Starszych, Przewlekle Niepełnosprawnych oraz Niesamodzielnych w Krakowie"/>
    <s v="W ramach projektu planowana jest realizacja:_x000a_1. Wczesnej opieki poszpitalnej._x000a_2. Usługi wypożyczalni sprzętu medycznego._x000a_3. Wsparcia edukacyjno-doradczego opiekunów nieformalnych._x000a_4. Działania zwiększające dostęp opiekunów do informacji na temat możliwości wsparcia, świadczeń itp. ułatwiających opiekę._x000a_5. Usług odciążeniowych / wytchnieniowych. 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0289233.439999999"/>
    <n v="2334535.8805645052"/>
  </r>
  <r>
    <n v="141"/>
    <s v="Placówka zapewniająca dzienną opiekę osobom niesamodzielnym"/>
    <s v="Miejskie Centrum Opieki dla Osób Starszych, Przewlekle Niepełnosprawnych oraz Niesamodzielnych w Krakowie"/>
    <s v="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_x000a_W ramach Placówki planuje się:_x000a_1) Usługi opiekuńczo- pielęgnacyjne._x000a_2) Usługi terapeutyczne._x000a_3) Usługi wspomagają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8200755.0800000001"/>
    <n v="1860678.6495439489"/>
  </r>
  <r>
    <n v="185"/>
    <s v="Rozszerzenie zakresu pomocy psychologicznej dla osób po doświadczeniu utraty lub zdarzenia urazowego"/>
    <s v="Gmina Miejska Kraków"/>
    <s v="Projekt adresowany jest do osób, które z powodu doświadczonej utraty lub zdarzenia skrajnie urazowego wymagają pomocy psychologicznej rozszerzonej o działania psychoterapeutyczne, wykraczające poza podstawowy standard interwencji kryzysowej. Pomoc skierowana jest do osób mieszkających, pracujących lub uczących się na terenie Gminy Miejskiej Kraków. Celem projektu jest zwiększenie dostępności pomocy psychologicznej dla osób w kryzysie oraz poszerzenie zakresu oferty pomocy świadczonej przez OIK w Krakowie."/>
    <s v="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5"/>
    <s v="FEM 2021-2027, CS 4(k)"/>
    <n v="1860169.17"/>
    <n v="422055.89916957845"/>
  </r>
  <r>
    <n v="142"/>
    <s v="Centrum wsparcia opiekunów nieformalnych/faktycznych osób niesamodzielnych  - Nie jesteś sam"/>
    <s v="Gmina Liszki"/>
    <s v="Przedmiotem projektu jest pomoc w organizowaniu opieki nad osobami potrzebującymi wsparcia w codziennym funkcjonowaniu tak by jak najdłużej mogły pozostać w środowisku i miejscu_x000a_zamieszkania oraz przebywać w otoczeniu rodziny. Wsparcie oferowane w projekcie będzie prowadziło do odciążenia opiekunów nieformalnych/faktycznych osób niesamodzielnych oraz poprawę ich kompetencji opiekuńczych, a tym samym podniesienie jakości opieki domowej, świadczonej głównie przez rodziny. _x000a_Zakłada się, że Centrum Wsparcia opiekunów będzie oferowało co najmniej:_x000a_- wsparcie edukacyjno-doradcze opiekunów faktycznych, np. grupy wsparcia indywidualne poradnictwo w tym w formach mobilnych i niestacjonarnych;_x000a_- działania zwiększające dostęp opiekunów do informacji nt. możliwości wsparcia, świadczeń itp. ułatwiających opiekę , dostęp opiekunów nieformalnych/faktycznych do informacji, wsparcia, sprzętu, usług i procedur ułatwiających opiekę;_x000a_- działania informacyjno-edukacyjne kierowane do kadr związanych z opieką nad osobami potrzebującymi wsparcia w codziennym funkcjonowaniu. (dwa obszary, pomocy społecznej i służby zdrowia);_x000a_- ułatwienie w dostępie opiekunów faktycznych do sprzętu pielęgnacyjnego, rehabilitacyjnego i medycznego w połączeniu z nauka obsługi i doradztwa._x000a_Udzielane wsparcie będzie zgodne Modelem centrów wsparcia opiekunów nieformalnych/faktycznych w Małopols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179036"/>
    <n v="948186.23224576854"/>
  </r>
  <r>
    <n v="143"/>
    <s v="Deinstytucjonalizacja usług społecznych dla osób starszych i zależnych "/>
    <s v="Gmina Michałowi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2972907.6583246361"/>
    <n v="686377.68298770254"/>
  </r>
  <r>
    <n v="144"/>
    <s v="Wdrażanie na terenie Gminy Mogilany procesu deinstytucjonalizacji poprzez utworzenie Dziennego Domu Pobytu dla osób niesamodzielnych oraz rozwój oferty innych zdiagnozowanych usług społecznych"/>
    <s v="Gmina Mogilany"/>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3182241"/>
    <n v="722022.28070971544"/>
  </r>
  <r>
    <n v="145"/>
    <s v="Wsparcie dla dzieci i rodzin w tym zagrożonych wykluczeniem społecznym poprzez organizację usług wsparcia oraz atrakcyjną ofertę opiekuńczo-wychowawczą i terapeutyczną "/>
    <s v="Gmina Mogilany"/>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785000"/>
    <n v="405000.68067341292"/>
  </r>
  <r>
    <n v="146"/>
    <s v="Rozwiń żagle w „Przystani”"/>
    <s v="Gmina Niepołomic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590250.08"/>
    <n v="360813.64977083995"/>
  </r>
  <r>
    <n v="147"/>
    <s v="Na młodość"/>
    <s v="Gmina Niepołomice"/>
    <s v="Przedmiotem projektu będzie poszerzenie oferty istniejącej placówki &quot;Przystań&quot;.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932998.5"/>
    <n v="211689.09107410265"/>
  </r>
  <r>
    <n v="148"/>
    <s v="Zdrowiej w domu"/>
    <s v="Gmina Niepołomi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723513.93"/>
    <n v="164158.89867041796"/>
  </r>
  <r>
    <n v="149"/>
    <s v="Rozwój Placówki Wsparcia Dziennego dla dzieci i młodzieży w Gminie Skawina"/>
    <s v="Gmina Skawina"/>
    <s v="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3930934.34"/>
    <n v="907564.55105857365"/>
  </r>
  <r>
    <n v="150"/>
    <s v="Rozwój i funkcjonowanie placówek wsparcia dla osób starszych i niesamodzielnych"/>
    <s v="Gmina Skawina"/>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225777.84"/>
    <n v="975637.30057950271"/>
  </r>
  <r>
    <n v="151"/>
    <s v="Utworzenie nowej placówki wsparcia dziennego dla dzieci i młodzieży - świetlica środowiskowa"/>
    <s v="Gmina Świątniki Górn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163422.1800000002"/>
    <n v="499485.64634174504"/>
  </r>
  <r>
    <n v="152"/>
    <s v="Usługi w zakresie poradnictwa specjalistycznego "/>
    <s v="Gmina Świątniki Górn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1250000"/>
    <n v="283613.9220402051"/>
  </r>
  <r>
    <n v="153"/>
    <s v="Rozwój usług społecznych w gminie Świątniki Górne"/>
    <s v="Gmina Świątniki Górn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833758.42"/>
    <n v="423373.67995751853"/>
  </r>
  <r>
    <n v="154"/>
    <s v="USUNIĘTY"/>
    <m/>
    <m/>
    <m/>
    <x v="2"/>
    <x v="1"/>
    <m/>
    <m/>
    <m/>
  </r>
  <r>
    <n v="155"/>
    <s v="Przestrzeń możliwości"/>
    <s v="Gmina Wieliczka"/>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25522.99"/>
    <n v="51169.167763307167"/>
  </r>
  <r>
    <n v="156"/>
    <s v="„POKONAĆ OGRANICZENIA” – rozwój usług społecznych skierowanych do osób zależnych, niepełnosprawnych i ich opiekunów"/>
    <s v="Gmina Wieliczka"/>
    <s v="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_x000a_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_x000a_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3874477.02"/>
    <n v="879084.49879747699"/>
  </r>
  <r>
    <n v="173"/>
    <s v="Siła jest w nas"/>
    <s v="Gmina Wieliczka"/>
    <s v="Rozwój usług społecznych skierowanych do osób potrzebujących wsparcia w codziennym funkcjonowaniu, w tym ze względu na wiek, chorobę, niepełnosprawność, w tym zwiększenie miejsc w istniejących lub utworzenie nowego ośrodka wsparcia."/>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2281812.6"/>
    <n v="517723.05667740619"/>
  </r>
  <r>
    <n v="174"/>
    <s v="Razem pokonamy trudności"/>
    <s v="Gmina Wieliczka"/>
    <s v="Rozwój usług w zakresie mieszkalnictwa treningowego i wspomaganego (w tym dla osób w kryzysie bezdomności i zagrożonych wykluczeniem mieszkaniowym oraz wymagających wsparcia w codziennym funkcjonowaniu ze względu na wiek, niepełnosprawność czy zaburzenia psychiczne)."/>
    <s v="Projekt realizuje typ operacji D w ramach Działania 6.33 tj.: usługi w zakresie rozwoju mieszkalnictwa treningowego i wspomaganego.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6"/>
    <s v="FEM 2021-2027, CS 4(k)"/>
    <n v="1140906.395"/>
    <n v="258861.54989336117"/>
  </r>
  <r>
    <n v="157"/>
    <s v="Rozwój placówek wsparcia dziennego dla dzieci i młodzieży w Gminie Wielka Wieś"/>
    <s v="Gmina Wielka Wieś"/>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774503.18"/>
    <n v="409692.97439567797"/>
  </r>
  <r>
    <n v="158"/>
    <s v="Rozwój usług opiekuńczych dla osób potrzebujących wsparcia w codziennym funkcjonowaniu oraz wsparcie dotychczasowych opiekunów"/>
    <s v="Gmina Zabierzów"/>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222297.5599999996"/>
    <n v="974833.78200540249"/>
  </r>
  <r>
    <n v="159"/>
    <s v="Rozwój usług społecznych w gminie Zielonki"/>
    <s v="Gmina Zielonki"/>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64280.06"/>
    <n v="107191.85002193338"/>
  </r>
  <r>
    <n v="160"/>
    <s v="Rodzinnie w Zielonkach"/>
    <s v="Gmina Zielonki"/>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7027995"/>
    <n v="1594589.7808231611"/>
  </r>
  <r>
    <n v="161"/>
    <s v="Poszerzenie działalności placówki wsparcia dziennego Miejsce Rodzinne w Zielonkach"/>
    <s v="Gmina Zielonki"/>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437186.35"/>
    <n v="331814.08584027895"/>
  </r>
  <r>
    <n v="162"/>
    <s v="Usługi w zakresie psychiatrii środowiskowej skierowanej do osób dorosłych"/>
    <s v="Gmina Świątniki Górne"/>
    <s v="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
    <s v="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5"/>
    <x v="0"/>
    <s v="FEM 2021-2027, CS 4(k)"/>
    <n v="1506968.4"/>
    <n v="350661.640488656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n v="1"/>
    <s v="Adaptacja poddasza budynku Domu Kultury w Sułowie na potrzeby kulturalne"/>
    <s v="Gmina Biskupice"/>
    <s v="Projekt obejmuje adaptację nieużytkowego poddasza w budynku Domu Kultury w Sułowie, na potrzeby zaplecza kulturalno–administracyjnego dla Centrum Kultury Gminy Biskupice. W ramach projektu na poddaszu zostaną wykonane mniejsze sale, sanitariaty i pomieszczenia administracyjne, które będą służyły prowadzeniu zajęć oraz warsztatów kulturalnych dla mieszkańców.  W  skali roku przynajmniej 80% czasu lub przestrzeni tej infrastruktury będzie wykorzystywane do celów związanych z kulturą. Zaadoptowanie poddasza pozwoli na pełną realizację działalności związanej z organizacją zadań kulturalnych w budynku Domu Kultury w Sułowie. Elementem projektu jest zlecenie opracowania dokumentacji technicznej."/>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2800000"/>
    <n v="2380000"/>
    <n v="540000.90756455052"/>
  </r>
  <r>
    <n v="2"/>
    <s v="USUNIĘTY"/>
    <m/>
    <m/>
    <m/>
    <x v="1"/>
    <m/>
    <m/>
    <m/>
    <m/>
  </r>
  <r>
    <n v="3"/>
    <s v="USUNIĘTY"/>
    <m/>
    <m/>
    <m/>
    <x v="1"/>
    <m/>
    <m/>
    <m/>
    <m/>
  </r>
  <r>
    <n v="4"/>
    <s v="Adaptacja i modernizacja Dworu Badenich, os. Wadów"/>
    <s v="Gmina Miejska Kraków"/>
    <s v="Celem projektu jest renowacja i adaptacja istniejącego budynku zabytkowego Dworu Badenich z przeznaczeniem na prowadzenie działalności kulturalnej i oświatowej (domu kultury, filia Biblioteki Kraków oraz pomieszczenia przeznaczone dla Stowarzyszenia Przyjaciół Wadowa) oraz zagospodarowanie przyległego do budynku zabytkowego parku. Realizacja projektu zgodnie z postanowieniami ustawy z dnia 23 lipca 2003 r. o ochronie zabytków i opiece nad zabytkami."/>
    <s v="Projekt realizuje typ operacji B w ramach Działania 7.2 FEM tj. ochrona i opieka nad zabytkami. Projekt spełnia wszystkie warunki wskazane w programie i linii demarkacyjnej oraz nie zawiera elementów wyłączonych ze wsparcia w ramach programu. "/>
    <x v="0"/>
    <s v="FEM 2021-2027, CS 5(i)"/>
    <n v="30487210.899999999"/>
    <n v="25914129.264999997"/>
    <n v="5879686.2696828051"/>
  </r>
  <r>
    <n v="5"/>
    <s v="Odnowa parku dworskiego przy Dworze Czeczów w Krakowie"/>
    <s v="Gmina Miejska Kraków"/>
    <s v="Zakres inwestycji obejmuje odnowę zabytkowego parku, w tym m.in. zieleń, nawierzchnie,  oświetlenie,  elementy małej architektury, ogrodzenie. Realizacja projektu zgodnie z postanowieniami ustawy z dnia 23 lipca 2003 r. o ochronie zabytków i opiece nad zabytkami."/>
    <s v="Projekt realizuje typ operacji B w ramach Działania 7.2 FEM tj. ochrona i opieka nad zabytkami. Projekt spełnia wszystkie warunki wskazane w programie i linii demarkacyjnej oraz nie zawiera elementów wyłączonych ze wsparcia w ramach programu. "/>
    <x v="0"/>
    <s v="FEM 2021-2027, CS 5(i)"/>
    <n v="12000000"/>
    <n v="10200000"/>
    <n v="2314289.6038480736"/>
  </r>
  <r>
    <n v="6"/>
    <s v="Adaptacja budynku na potrzeby centrum kultury w dzielnicy Wesoła wraz zagospodarowaniem przestrzeni"/>
    <s v="Agencja Rozwoju Miasta Krakowa sp. z o.o."/>
    <s v="W ramach adaptacji istniejącego budynku zakłada się zmianę przeznaczenia obiektu na cele użyteczności publicznej. W ramach projektu w budynku zostaną wymienione wszystkie instalacje wewnętrzne, aby uchronić substancję zabytkową od zagrożeń wynikających z awaryjności tychże instalacji i dalsze korzystanie z obiektu w nowej formule. Renowacji podlegać będą elementy zabytkowej stolarki, odświeżenie powłok malarskich. Zakłada się stworzenie infrastruktury potrzebnej pod implementację nowoczesnych rozwiązań teleinformatycznych, a przez to ochronę obiektu i nadanie mu nowej funkcji, aby możliwe było organizowanie wydarzeń kulturalno-artystycznych. Projekt zakłada zmianę przeznaczenia budynku z funkcji medycznej na funkcję usług o charakterze kulturalno-społecznym i edukacyjnym. Nowy obiekt ma być miejscem integracji odbiorców wokół spotkań z kulturą, wzmacniania wymiany doświadczeń międzypokoleniowych oraz międzykulturowych poprzez m.in. wspieranie młodych twórców, otwarte pracownie dla mieszkańców, przestrzeń coworkingowa dla NGOsów, lab innowacji sektora kultury. Jest to docelowo również miejsce integracji tych, którzy już są obecni na dzielnicy, czyli mieszkańców i szpitali z nowym środowiskiem kreatywno-kulturalnym. Przewiduje się również zagospodarowanie otoczenia, poprzez stworzenie przestrzeni będącej bogatą w zieleń enklawą wypoczynku i spotkań dla mieszkańców, zapewniającą możliwość rekreacji i innych aktywności w ramach tzw. organizacji czasu wolnego. Teren zostanie przystosowany na potrzeby organizowania otwartych warsztatów, spotkań, prelekcji czy wystaw. Mając na uwadze zapisy MPZP, planowane jest stworzenie parku i wyposażenie w małą architekturę oraz urządzenia rekreacyjne, nie pomijając jednak wolnych przestrzeni dla możliwości organizowania aktywności na świeżym powietrzu. Szczególną uwagę należy zwrócić na uniwersalne zagospodarowanie tej przestrzeni pozwalające na jej wykorzystanie przez różne grupy wiekowe użytkowników. Utworzenie obiektu kultury oraz uporządkowanie jego otoczenia na dotychczas zaniedbanym obszarze ożywi ruch w dzielnicy i przyciągnie mieszkańców oraz przedstawicieli środowiska artystycznego spoza tego obszaru, a także stanie się miejscem atrakcyjnym turystycznie."/>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29480000"/>
    <n v="25058000"/>
    <n v="5685438.1267867675"/>
  </r>
  <r>
    <n v="7"/>
    <s v="Przebudowa budynku komunalnego w Raciborowicach na filię Centrum Kultury i Promocji w Michałowicach"/>
    <s v="Gmina Michałowice"/>
    <s v="Projekt obejmuje przebudowę budynku położonego w miejscowości Raciborowice na filię Centrum Kultury i Promocji w Michałowicach. Ponieważ miejscowość Raciborowice leży na granicy gminy Michałowice z gminami Zielonki, Kocmyrzów-Luborzyca oraz miastem Kraków, z obiektów kultury będą korzystali mieszkańcy co najmniej 4 gmin. W budynku na trzech poziomach znajdować się będą m.in. pomieszczenia magazynowe, sale ćwiczeń i prób orkiestry czy sala konferencyjna. Budynek będzie pełnił m.in. funkcję sali prób dla Orkiestry Wieniawa, która skupia muzyków z terenu gmin ościennych m.in. Krakowa, Kocmyrzowa-Luborzycy, Zielonek, dlatego jego realizacja  będzie miała wpływ na potrzeby mieszkańców więcej niż jednej gminy. W skali roku przynajmniej 80% czasu i/lub przestrzeni infrastruktury będzie wykorzystywane do celów związanych z kulturą."/>
    <s v="Projekt realizuje typ operacji A w ramach Działania 7.2 FEM tj. infrastruktura instytucji kultury. Projekt spełnia wszystkie warunki wskazane w programie i linii demarkacyjnej oraz nie zawiera elementów wyłączonych ze wsparcia w ramach programu."/>
    <x v="0"/>
    <s v="FEM 2021-2027, CS 5(i)"/>
    <m/>
    <n v="7225000"/>
    <n v="500000"/>
  </r>
  <r>
    <n v="8"/>
    <s v="USUNIĘTY"/>
    <m/>
    <m/>
    <m/>
    <x v="1"/>
    <m/>
    <m/>
    <m/>
    <m/>
  </r>
  <r>
    <n v="9"/>
    <s v="Modernizacja elementów infrastruktury Zamku Królewskiego w Niepołomicach"/>
    <s v="Gmina Niepołomice"/>
    <s v="Projekt obejmie modernizację elementów infrastruktury zamku, co przełoży się na wzmocnienie jego dotychczasowych funkcji, a także nadając im nową funkcjonalność. W ramach projektu planowane są m.in.:_x000a_1. Wymiana nawierzchni dziedzińca zamkowego umożliwi organizowanie imprez kulturalnych, m.in. koncertów, festiwali, teatrów, projekcji filmowych, a także rekonstrukcji historycznych oraz da możliwość kompleksowej organizacji otwartych przyjęć plenerowych z towarzyszącymi wydarzeniami tanecznymi, co daje szansę na zwiększenie przychodu spółki. Poprawi się także atrakcyjność dziedzińca, stanowiącego centralną część zamku, tak licznie odwiedzanego przez turystów._x000a_2. Odrestaurowanie zniszczonych i zagrażających bezpieczeństwu krużganków umożliwi udostępnienie ich szerszej publiczności i wykorzystanie tej przestrzeni do organizacji wydarzeń kulturalnych m.in. teatrów plenerowych, koncertów balkonowych, a także udostępnienie tego miejsca celem organizacji przyjęć i spotkań, co wpłynie na dywersyfikację przychodu zamku._x000a_3. Wymiana stolarki okiennej zamku zagwarantuje odpowiednie zabezpieczenie zabytkowych pomieszczeń, w tym sal w części muzealnej, które stanowią siedzibę Muzeum Niepołomickiego wyposażonego w cenne zbiory i dobra dziedzictwa narodowego._x000a_4. Wykonanie modernizacji elewacji zewnętrznej oraz iluminacji zamku z możliwością organizacji pokazów świetlnych podczas najważniejszych niepołomickich wydarzeń spowoduje, że zamek będzie odbierany jako perła architektury łącząc przy tym tradycję z nowoczesnością, zarówno dla mieszkańców miasta, jak i dla turystów._x000a_5. Poprawa izolacji fundamentów umożliwi kompleksowe wykorzystanie piwnic zamkowych do organizacji wydarzeń i imprez w tej części zamku."/>
    <s v="Projekt realizuje typ operacji B w ramach Działania 7.2 FEM tj. ochrona i opieka nad zabytkami. Projekt spełnia wszystkie warunki wskazane w programie i linii demarkacyjnej oraz nie zawiera elementów wyłączonych ze wsparcia w ramach programu."/>
    <x v="0"/>
    <s v="FEM 2021-2027, CS 5(i)"/>
    <m/>
    <m/>
    <n v="1957503.29"/>
  </r>
  <r>
    <n v="10"/>
    <s v="Modernizacja hali Olimpijka w Skawinie na potrzeby działalności kulturalnej"/>
    <s v="Gmina Skawina "/>
    <s v="W ramach projektu przewiduje się działania inwestycyjne, które będą obejmowały m.in. przebudowę, nadbudowę i rozbudowę budynku hali Olimpijka zlokalizowanej przy ul. Konstytucji 3 Maja w Skawinie pod kątem prowadzenia różnorakich działań i inicjatyw kulturalnych i społecznych. Znajdą się tam pracownie pozwalające poszerzyć działalność CKiS, w tym w szczególności: nowoczesna sala baletowa/taneczna, klub dziecięcy, sale wielofunkcyjne na potrzeby prowadzenia zajęć sekcyjnych i pokój pracy indywidualnej. W ramach prac obiekt zyska ponadto nowoczesne i funkcjonalne pomieszczenia: szatnie, toalety, holl, biura, pracownie, pomieszczenia dla instruktorów - całość dostosowana do potrzeb osób z niepełnosprawnościami, które pozwolą rozszerzyć i jeszcze ciekawiej i bardziej profesjonalnie prowadzić zajęcia sekcyjne (m.in. balet, taniec towarzyski, plastyka, wokal, nauka gry na gitarze, pracownia fotograficzna, pracownia filmowa etc.). Koszty kwalifikowane dotyczą tylko tych pomieszczeń, w których prowadzona będzie działalność kulturalna. W skali roku przynajmniej 80% czasu i/lub przestrzeni infrastruktury będzie wykorzystywane do celów związanych z kulturą."/>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16794740"/>
    <n v="10412738.800000001"/>
    <n v="2362558.1521985754"/>
  </r>
  <r>
    <n v="11"/>
    <s v="USUNIĘTY"/>
    <m/>
    <m/>
    <m/>
    <x v="1"/>
    <m/>
    <m/>
    <m/>
    <m/>
  </r>
  <r>
    <n v="12"/>
    <s v="USUNIĘTY"/>
    <m/>
    <m/>
    <m/>
    <x v="1"/>
    <m/>
    <m/>
    <m/>
    <m/>
  </r>
  <r>
    <n v="13"/>
    <s v="Utworzenie leśnego szlaku turystycznego w miejscowości Olszowice"/>
    <s v="Gmina Świątniki Górne"/>
    <s v="Utworzenie leśnego szlaku turystycznego w miejscowości Olszowice ok 2 km."/>
    <s v="Projekt realizuje typ operacji D w ramach Działania 7.2 FEM tj. trasy turystyczne. Projekt spełnia wszystkie warunki wskazane w programie i linii demarkacyjnej oraz nie zawiera elementów wyłączonych ze wsparcia w ramach programu."/>
    <x v="0"/>
    <s v="FEM 2021-2027, CS 5(i)"/>
    <n v="2000000"/>
    <n v="1240000"/>
    <n v="281345.01066388347"/>
  </r>
  <r>
    <n v="14"/>
    <s v="USUNIĘTY"/>
    <m/>
    <m/>
    <m/>
    <x v="1"/>
    <m/>
    <m/>
    <m/>
    <m/>
  </r>
  <r>
    <n v="15"/>
    <s v="USUNIĘTY"/>
    <m/>
    <m/>
    <m/>
    <x v="1"/>
    <m/>
    <m/>
    <m/>
    <m/>
  </r>
  <r>
    <n v="16"/>
    <s v="Remont konserwatorski budynku oficyny wraz z zagospodarowaniem terenu przy Willi Lubomirskich w Kochanowie w gminie Zabierzów"/>
    <s v="Gmina Zabierzów"/>
    <s v="Remont konserwatorski budynku oficyny oraz zagospodarowanie terenu wokół oficyny i willi."/>
    <s v="Projekt realizuje typ operacji B w ramach Działania 7.2 FEM tj. ochrona i opieka nad zabytkami. Projekt spełnia wszystkie warunki wskazane w programie i linii demarkacyjnej oraz nie zawiera elementów wyłączonych ze wsparcia w ramach programu."/>
    <x v="0"/>
    <s v="FEM 2021-2027, CS 5(i)"/>
    <n v="4500000"/>
    <n v="3825000"/>
    <n v="867858.60144302761"/>
  </r>
  <r>
    <n v="17"/>
    <m/>
    <m/>
    <m/>
    <m/>
    <x v="1"/>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n v="1"/>
    <s v="Budowa linii tramwajowej KST (os. Krowodrza Górka - Azory) w Krakowie"/>
    <s v="Gmina Miejska Kraków"/>
    <x v="0"/>
    <s v="Budowa torowiska od pętli Krowodrza Górka wzdłuż ul. Opolskiej do pętli autobusowej Azory (o długości 2,2 km toru podwójnego) wraz z infrastrukturą techniczną. Pętla Azory będzie w pełni zadaszona w wyposażona w budynek terminala pasażerskiego. Wzdłuż trasy nowoprojektowanej linii przewidziano: budowę 4 par przystanków wraz z tablicami dynamicznej informacji pasażerskiej, przebudowę ulic i skrzyżowań w niezbędnym zakresie, przebudowę i budowę chodników, przebudowę i budowę ścieżek rowerowych, budowę ekranów akustycznych oraz budowę kładki pieszo-rowerowej nad u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odległości ok. 190 metrów od pętli Azory i peronów tramwajowych powstanie kubaturowy, trzypoziomowy parking P+R na ok. 200 samochodów wraz z zadaszonym parkingiem Bike &amp; Ride o pojemności 60 stanowisk postojowych. Kolejne 58 stanowisk postojowych Bike &amp; Ride zostało zaprojektowane przy pętli autobusowo-tramwajowej. W ramach parkingu przewidziano 8 miejsc dla osób z niepełnosprawnościami."/>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172762500"/>
  </r>
  <r>
    <n v="2"/>
    <s v="Przebudowa torowiska tramwajowego w ul. Straszewskiego i ul. Karmelickiej wraz z węzłami rozjazdów i infrastrukturą towarzyszącą w Krakowie"/>
    <s v="Gmina Miejska Kraków"/>
    <x v="0"/>
    <s v="Projekt obejmuje przebudowę torowiska tramwajowego w ul. Straszewskiego i ul. Karmelickiej wraz z węzłami rozjazdów i infrastrukturą towarzyszącą._x000a_W rejonie ul. Karmelickiej zakres projektu obejmuje _x000a_przebudowę torowiska tramwajowego, sieci trakcyjnej wraz z oświetleniem i odwodnieniem oraz przebudowę układu drogowego na odcinku od skrzyżowania Dunajewskiego – Karmelicka- Podwale, do przebudowanego torowiska tramwajowego w ul. Karmelickiej na wysokości ul. Rajskiej _x000a_W rejonie ul. Straszewskiego zakres projektu obejmuje przebudowę węzła rozjazdów Piłsudskiego UJ z niezbędną przebudową układu drogowo-torowego, sieci trakcyjnej, oświetlenia i odwodnienia ulicznego oraz przebudową kolidującej infrastruktury technicznej na odcinku:_x000a_- w ul. Straszewskiego na odcinku od przejścia dla pieszych przy ul. Smoleńsk do skrzyżowania ulic Straszewskiego – Piłsudskiego,_x000a_- w ul. Piłsudskiego na odcinku do przystanku tramwajowego Uniwersytet Jagielloński (w kierunku ul. Straszewskiego) wraz z wykonaniem peronu, a także przebudową chodników, zjazdów oraz opasek._x000a__x000a_Przebudowa torowiska tramwajowego w ul. Straszewskiego i ul. Karmelickiej wraz z węzłami rozjazdów i infrastrukturą towarzyszącą zlokalizowana jest w ścisłym centrum Krakowa, pomiędzy gęstą zabytkową zabudową i nie ma możliwości budowy/przebudowy wydzielonego torowiska. Ruch pojazdów transportu zbiorowego i indywidualnego musi odbywać się po tym samym śladzie. Ponadto obszar realizacji projektu znajduje się w ścisłym centrum miasta, gdzie została wprowadzona strefa ograniczonego ruchu i organizacja ruchu, mająca na celu wyprowadzenie ruchu tranzytowego poza ścisłe centrum, poprawę warunków poruszania się pieszych, rowerzystów oraz pojazdów transportu publicznego w śródmieściu, jak również zmniejszenie emisji spalin oraz poziomu hałasu komunikacyjnego"/>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22804763.210000001"/>
  </r>
  <r>
    <n v="3"/>
    <s v="Rozwój inteligentnych systemów transportowych (ITS) poprawiających dostępność komunikacyjną na terenie miasta Krakowa "/>
    <s v="Gmina Miejska Kraków"/>
    <x v="0"/>
    <s v="Rozwój inteligentnych systemów transportowych (ITS) poprawiających dostępność komunikacyjną na terenie miasta Krakowa poprzez: _x000a_1. Montaż tablic dynamicznej informacji pasażerskiej (DIP) na przystankach autobusowych oraz autobusowo-tramwajowych (wspólne tablice dla tramwajów oraz autobusów) na terenie m. Krakowa. Wykonanie zasilania, sieci komunikacyjnej, włączenie przedmiotowych tablic do istniejącego Systemu Nadzoru Ruchu TTSS._x000a_Zakup i montaż autokomputerów do autobusów i tramwajów._x000a_2. Montaż tablic zmiennej treści (VMS) na wjazdach do miasta Krakowa od strony północnej, wschodniej i zachodniej, informujących o czasie przejazdu oraz trasie alternatywnej, montaż detektorów (ANPR, bluetooth, indukcyjna), rozbudowa sieci komunikacyjnej – II etap projektu „Rozwój informacji dla podróżujących w ramach KOM”, w tym informacja o dojazdach na parkingi P&amp;R._x000a_3. Kontrola dostępu (obszar Kazimierza, Centrum oraz BUS Pasy). W ramach kontroli dostępu do strefy ograniczonego ruchu, nastąpi rozbudowa sieci komunikacyjnej, montaż urządzeń z funkcją automatycznego rozpoznawania tablic rejestracyjnych, montaż tablic parkingowych na terenie miasta informujących o wolnych miejscach na terenie m. Krakowa w ścisłym centrum na miejskich parkingach. _x000a__x000a_Realizacja projektu będzie kompleksowo oddziaływać na obszar zbiorowego transportu miejskiego w całym mieście Krakowie, poprzez przekazywanie dodatkowych danych, pozyskanych w ramach projektu do istniejących systemów tj. ITS (hurtownia danych), UTCS (system sterowania ruchem), TTSS (system nadzoru ruchu tramwajowego), co przełoży się na poprawne funkcjonowanie dynamicznej informacji pasażerskiej, poprawę płynności ruchu, punktualności w transporcie publicznym, poprawę czasu przejazdu komunikacji zbiorowej, lepsze skomunikowanie gmin ościennych z pętlami przesiadkowymi zlokalizowanymi przy liniach tramwajowych, co w efekcie przyczyni się do zmiany zachowań komunikacyjnych, poprzez rezygnację z samochodu na rzecz komunikacji zbiorowej lub alternatywnych zrównoważonych środków transportu"/>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46209240.170000002"/>
  </r>
  <r>
    <n v="4"/>
    <s v="Przebudowa torowiska tramwajowego w ul. Starowiślnej wraz z infrastrukturą towarzyszącą w Krakowie"/>
    <s v="Gmina Miejska Kraków"/>
    <x v="0"/>
    <s v="Projekt obejmuje przebudowę układu torowo-drogowego wraz z niezbędną infrastrukturą towarzyszącą oraz przekładkami kolidującego uzbrojenia. Zadanie prowadzone jest na odcinku od skrzyżowania z ul. Dietla do Mostu Powstańców Śląskich. W ramach projektu planowana jest wymiana torowiska tramwajowego oraz modernizacja sieci trakcyjnej. Dodatkowo zakres projektu obejmuje przebudowę chodników, budowę drogi dla rowerów, budowę oświetlenia, realizację prac dot. odwodnienia, a także nasadzenia drzew."/>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82650406.5"/>
  </r>
  <r>
    <n v="5"/>
    <s v="Rozwój floty tramwajowej do obsługi systemu Komunikacji Miejskiej Krakowa poprzez zakup kolejnych nowoczesnych niskopodłogowych wagonów"/>
    <s v="Miejskie Przedsiębiorstwo Komunikacyjne S. A. w Krakowie"/>
    <x v="0"/>
    <s v="W ramach projektu zakupionych zostanie 30 szt. fabrycznie nowych niskopodłogowych wagonów tramwajowych dwukierunkowych o długości 32-34 m. Tramwaje zakupione w ramach projektu będą posiadały niską podłogę, a także wyposażone będą w platformy najazdowe w obszarze drzwi - dedykowane dla osób niepełnosprawnych, klimatyzację w przedziale pasażerskim, system monitoringu wewnętrznego i zewnętrznego, zwiększający poczucie bezpieczeństwa podróżnym oraz inne udogodnienia."/>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73871487.670000002"/>
  </r>
  <r>
    <n v="6"/>
    <s v="Budowa węzła przesiadkowego w Zabierzowie Bocheńskim w Gminie Niepołomice "/>
    <s v="Gmina Niepołomice"/>
    <x v="0"/>
    <s v="Budowa węzła przesiadkowego z parkingiem P&amp;R oraz B&amp;R w Zabierzowie Bocheńskim wraz z budową dojść i dojazdów rowerowych. Projekt będzie uwzględniać potrzeby osób o ograniczonej mobilności oraz działania informacyjne dla pasażerów z państw trzecich. Inwestycja będzie zakładać wykorzystywanie  energii z OZE oraz wprowadzać rozwiązania technologiczne polegające na retencjonowaniu wody. Inwestycja bezpośrednio powiązana będzie z liniami autobusowymi w ramach systemu Komunikacji Miejskiej w Krakowie, w ramach współpracy z Województwem Małopolskim, liniami gminnymi oraz przewoźników prywatnych."/>
    <s v="Projekt jest zgodny z działaniem 03.01 Transport miejski. Zakres interwencji 081 – infrastruktura czystego transportu miejskiego._x000a_Odwrócenie trendu rosnących podróży transportem indywidualnym i malejących transportem zbiorowym staje się dla Gminy Niepołomice celem pierwszoplanowym głównie ze względu na katastrofalny stan powietrza i rosnące zatłoczenie dróg. Niezbędne jest kontynuowanie prac nad wdrożeniem wspólnej polityki transportowej gmin tworzących KrOF określającej funkcje transportu indywidualnego i transportu zbiorowego a także zakładającej wprowadzenie wspólnego systemu sterowania ruchem, taryfowego i informacyjnego. Koordynacji będzie też wymagała realizacja działań infrastrukturalnych polegających głównie na budowie węzłów przesiadkowych z parkingami P&amp;R / B&amp;R i terminalami autobusowymi, integrujących podsystemy transportu drogowego, kolejowego, autobusowego, tramwajowego, rowerowego. Deficyty przepustowości sieci drogowej powinny być rekompensowane rozwojem sieci transportu zbiorowego, co wpłynie na osiągniecie celów priorytetu."/>
    <x v="0"/>
    <n v="10673753.5"/>
  </r>
  <r>
    <n v="7"/>
    <s v="Budowa parkingów P&amp;R na linii kolejowej 94 i 97 wraz z budową infrastruktury pieszo -rowerowej prowadzącej do przystanków komunikacji zbiorowej na terenie Gminy Skawina"/>
    <s v="Gmina Skawina"/>
    <x v="0"/>
    <s v="Zakres projektu: _x000a_a) budowa parkingów P&amp;R przy przystankach kolejowych na linii kolejowej 94 i 97 tj. _x000a_- Budowa węzła przesiadkowego Skawina Zachodnia, w zakres którego wchodzi parking P&amp;R na 98 samochodów, w tym 6 stanowisk dla niepełnosprawnych, zatokę Kiss&amp;Ride, droga dojazdowa do węzła, ciągi pieszo - rowerowe, zatoki autobusowe, 2 zadaszone wiaty rowerowe na 50 rowerów. _x000a_- P&amp;R Radziszów Centrum, w zakres którego wchodzi parking na 38 samochodów w tym 3 dla os. niepełnosprawnych, B&amp;R na 20 rowerów - _x000a_- P&amp;R Jaśkowice, parking na 20 samochodów w tym 2 dla os. niepełnosprawnych, B&amp;R na 26 rowerów, droga dojazdowa do P&amp;R_x000a_- P&amp;R Rzozów w zakres którego wchodzi parking na 9 samochodów w tym 1 dla os. niepełnosprawnych, B&amp;R na 20 rowerów _x000a_b) Budowa ciągów pieszo-rowerowych i ścieżek rowerowych prowadzących do przystanków komunikacji zbiorowej  _x000a_- Ścieżka pieszo-rowerowa ul. Brzegi Radziszów łącząca istniejące CPR z Przystankiem kolejowym i P&amp;R  Radziszów Centrum, 79m, szerokość 3 m. w technologii RCC_x000a_- CPR Rzozów,  ścieżka pieszo - rowerowa prowadząca do przystanku kolejowego Rzozów"/>
    <s v="Celem projektu jest zmiana zachowań komunikacyjnych prowadzących do zwiększenia udziału komunikacji zbiorowej w ogóle podróży, poprzez tworzenie warunków dla budowy sprawnych, przyjaznych dla podróżnych, ekologicznych i zintegrowanych systemów transportu miejskiego w regionie, usprawnienie systemu mobilności miejskiej polegające na integracji komunikacji indywidualnej i zbiorowej, poprzez budowę służącej temu infrastruktury (węzły przesiadkowe, parkingi parkuj i jedź, infrastruktura pieszo – rowerowa ułatwiająca dostęp do komunikacji zbiorowej), zmniejszenia emisji CO2 i innych zanieczyszczeń uciążliwych dla środowiska i mieszkańców aglomeracji poprzez wzrost poziomu proekologicznych rozwiązań transportowych i stworzenie alternatyw dla transportu samochodowego._x000a_Ponadto projekt przewiduje poprawę bezpieczeństwa ruchu drogowego, pieszych i rowerzystów poprzez separację ruchu rowerowego od samochodowego, budowę infrastruktury pieszo-rowerowej oraz fizyczne uspokajanie ruchu. Poprawę jakości życia na terenie Krakowskiego Obszaru Funkcjonalnego, poprzez zwiększenie ruchliwości i poprawę mobilności mieszkańców, poprawę ich stanu zdrowia i wzrost świadomości ekologicznej mieszkańców Gminy, a także stworzenie zintegrowanego systemu transportu na terenie Krakowskiego Obszaru Funkcjonalnego poprzez poprawę powiązań komunikacyjnych pomiędzy Gminą Skawina a gminami ościennymi."/>
    <x v="0"/>
    <n v="15764596.09"/>
  </r>
  <r>
    <n v="8"/>
    <s v="Budowa wielopoziomowego parkingu P&amp;R i B&amp;R przy stacji kolejowej Wieliczka Park w Gminie Wieliczka "/>
    <s v="Gmina Wieliczka"/>
    <x v="0"/>
    <s v="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zmiana środka transport na transport zbiorowy) i minimalizowania negatywnego wpływu transport na środowisko naturalne_x000a_Dzięki realizacji projektu ulegnie poprawie dostępność komunikacyjną dla mieszkańców gminy infrastruktury umożliwiającej zmianą środka transport na transport zbiorowy w dogodnej lokalizacji oraz podniesie świadomość środowiskową lokalnej społeczności. "/>
    <x v="0"/>
    <n v="22143634.370000001"/>
  </r>
  <r>
    <n v="9"/>
    <s v="Rozbudowa węzła przesiadkowego w rejonie ulic Piłsudskiego, Niepołomska w Wieliczce"/>
    <s v="Gmina Wieliczka"/>
    <x v="0"/>
    <s v="W ramach inwestycji zostanie wykonany projekt budowlany oraz przebudowana zostanie pętla autobusowa, taka by parametry nowej pętli uwzględniały możliwość obsługiwania taboru przegubowego dostosowanego do obsługi większej ilości pasażerów. Parametry obecnie funkcjonującej zatoki nie pozwalają na uruchomienie autobusu przegubowego, który poprawiłby komfort jazdy mieszkańców oraz turystów, korzystających z połączenia miasta Krakowa z Wieliczką. _x000a_W ramach projektu zostanie wybudowana pętla wraz  z niezbędna infrastukturą towarzyszącą. Powstanie parking dla 19 pojazdów osobowych wraz z miejscami postojowymi dla osób niepełnosprawnych. Zostaną zamontowane wiaty dla rowerów. Planuje się zamontować stojaki na 20 rowerów. W ramach projektu zostanie także wybudowane zaplecze socjalne dla kierowców."/>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i minimalizowania negatywnego wpływu transport na środowisko naturalne_x000a_Dzięki realizacji projektu ulegnie poprawie dostępność komunikacyjna dla mieszkańców gminy pod kątem infrastruktury umożliwiającej obsługę większej liczby pasażerów transportem zbiorowym. "/>
    <x v="0"/>
    <n v="3119618.49"/>
  </r>
  <r>
    <n v="10"/>
    <s v="Rozwój zrównoważonej mobilności w gminie Zielonki"/>
    <s v="Gmina Zielonki"/>
    <x v="0"/>
    <s v="Wybudowanie 10 obiektów park&amp;ride/punktów przesiadkowych w miejscowościach zlokalizowanych w bezpośrednim sąsiedztwie przystanków transportu zbiorowego oraz wybudowanie 12 obiektów „Bike&amp;Ride” w bezpośrednim sąsiedztwie przystanków komunikacyjnych lub obiektów użyteczności publicznej takich jak szkoły, ośrodek zdrowia i urząd gminy w celu zachęcenia mieszkańców do rezygnacji z samochodów na rzecz rozwiązań przyjaznych środowisku, jakimi niewątpliwie są rowery. Ponadto powyższe punkty zlokalizowane zostały w sąsiedztwie obiektów użyteczności publicznej ze względu na rozbudowaną sieć komunikacyjną w ich pobliżu. Ponadto projekt zakłada budowę ciągu pieszo-rowerowego zlokalizowanego pomiędzy obiektami „parkuj i jedź”  oraz „Bike&amp;Ride”.  Zakres prac  obejmuje budowę ciągu pieszo-rowerowego wzdłuż drogi E7 w miejscowościach Boleń, Bibice i Węgrzce na długości ok. 3 km. Jest to odcinek najbardziej niebezpieczny dla rowerzystów ze względu na duże natężeni ruchu, jednocześnie przy tej drodze w ostatnich latach powstało dużo nowych osiedli domów jednorodzinnych, których mieszkańcy chętnie skorzystają z możliwości pozostawienia rowerów oraz samochodów w zaproponowanych 2 lokalizacjach  w Węgrzcach,  gdzie mogą przesiąść się do komunikacji publicznej  łączącej ich z Krakowem."/>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i minimalizowania negatywnego wpływu transport na środowisko naturalne"/>
    <x v="0"/>
    <n v="8171966.2999999998"/>
  </r>
  <r>
    <n v="11"/>
    <s v="Przebudowa torowiska wzdłuż ulicy Solidarności w Krakowie wraz z podstacjami trakcyjnymi nr 01 „Czyżyny”, nr 02 „Zajezdnia Nowa Huta”, nr 03 „Pleszów”, nr 08 „Cementownia”, nr 10 „Bulwarowa"/>
    <s v="Gmina Miejska Kraków"/>
    <x v="1"/>
    <s v="Projekt obejmuje przebudowę układu torowo-drogowego wzdłuż ulicy Solidarności w Krakowie na odcinku od Placu Centralnego do ul. Bulwarowej wraz z niezbędną infrastrukturą towarzyszącą oraz przekładkami kolidującego uzbrojenia oraz odcinek od ul. Bulwarowej dowiązujący się do trasy S7 w Krakowie w zakresie przebudowy układu torowego. W związku z planami budowy linii energetycznych przez Krakowski Holding Komunalny z Ekospalarnii Kraków do podstacji trakcyjnych na terenie Nowej Huty w Krakowie i wykorzystania wyprodukowanej energii elektrycznej na cele trakcyjne, należy dostosować podstacje trakcyjne do możliwości włączenia w system budowanych linii energetycznych z Ekospalarnii.W związku z koniecznością sprostania zapotrzebowaniu na zwiększone zużycie energii trakcyjnej przez nowoczesny tabor tramwajowy niezbędne jest przeprowadzenie w ramach projektu gruntownej modernizacji podstacji trakcyjnych zasilających (stale lub w razie awarii) torowisko w ul. Solidarności oraz układu rezerwowego tj. nr 02 „Zajezdnia Nowa Huta”, nr 03 „Pleszów”, nr 08 „Cementownia”, nr 10 „Bulwarowa”."/>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50084349.59000000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n v="1"/>
    <s v="Głęboka modernizacja energetyczna budynków użyteczności publicznej na terenie gminy Biskupice"/>
    <s v="Gmina Biskupice"/>
    <s v="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3617953"/>
    <n v="820881.47206970095"/>
    <s v="2026-2027"/>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Biskupice jak i gmin: Wieliczka, Niepołomice oraz Kraków. Projekt ma szczególne znaczenie dla całego MOF, gdyż jest realizowany w gminie o zidentyfikowanych potrzebach w zakresie termomodernizacji energetycznej budynków publicznych (podniesiona zostanie efektywność energetyczna ok. 4 z 4 wymagających tego budynków) oraz gdzie występuje zanieczyszczenie powietrza. Realizacja projektu wpłynie ponadto pozytywnie na wyrównanie standardu  świadczenia usług publicznych na terenie MOF."/>
  </r>
  <r>
    <n v="2"/>
    <s v="Poprawa efektywności energetycznej - modernizacja  budynków użyteczności publicznej i budynków komunalnych na terenie gminy Biskupice"/>
    <s v="Gmina Biskupice"/>
    <s v="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322220"/>
    <n v="300000"/>
    <s v="2025-2027"/>
    <s v="I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Biskupice jak i gmin: Wieliczka, Niepołomice oraz Kraków. Projekt ma szczególne znaczenie dla całego MOF, gdyż jest realizowany w gminie o zidentyfikowanych potrzebach w zakresie termomodernizacji energetycznej budynków publicznych (podniesiona zostanie efektywność energetyczna ok. 4 z 4 wymagających tego budynków) oraz gdzie występuje zanieczyszczenie powietrza. Realizacja projektu wpłynie ponadto pozytywnie na wyrównanie standardu  świadczenia usług publicznych na terenie MOF."/>
  </r>
  <r>
    <n v="163"/>
    <s v="Termomodernizacja budynków użyteczności publicznej w Gminie Czernichów."/>
    <s v="Gmina Czernichów"/>
    <s v="W ramach projektu planowana jest termomodernizacja budynku publicznego, wpisanego do gminnej ewidencji zabytków, dla którego przewidziano zmianę sposobu użytkowania. Realizacja projektu zgodnie z audytami energetycznymi oraz kryteriami i warunkami dotyczącymi zakazu zmian w uchwałach antysmogowych i zgodności POP z art. 23 dyrektywy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3970489.85"/>
    <n v="900868.95902346051"/>
    <s v="2026-2027"/>
    <s v="I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Czernichów, jak i gmin Kraków, Liszki oraz Skawina. _x000a_Projekt ma szczególne znaczenie dla całego MOF, gdyż jest realizowany w gminie gdzie występuje zanieczyszczenie powietrza. Realizacja projektu wpłynie ponadto pozytywnie na wyrównanie standardu  świadczenia usług publicznych na terenie MOF."/>
  </r>
  <r>
    <n v="3"/>
    <s v="Głęboka modernizacja energetyczna budynku na terenie gminy Igołomia-Wawrzeńczyce_x000a_"/>
    <s v="Gmina Igołomia-Wawrzeńczyce"/>
    <s v="W ramach projektu planowana jest modernizacja energetyczna budynku wpisanego do rejestru zabytków.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195530"/>
    <n v="271255.16177338111"/>
    <s v="2026-2028"/>
    <s v="I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Igołomia-Wawrzeńczyce jak i gmin: Kocmyrzów-Luborzyca, Niepołomice oraz Kraków. Projekt ma szczególne znaczenie dla całego MOF, gdyż jest realizowany w gminie o zidentyfikowanych potrzebach w zakresie termomodernizacji energetycznej budynków publicznych (w ramach Strategii podniesiona zostanie efektywność energetyczna 2 z 2 wymagających tego budynków) oraz gdzie występuje zanieczyszczenie powietrza. Realizacja projektu wpłynie ponadto pozytywnie na wyrównanie standardu  świadczenia usług publicznych na terenie MOF."/>
  </r>
  <r>
    <n v="4"/>
    <s v="Głęboka modernizacja energetyczna budynku SP w Igołomii"/>
    <s v="Gmina Igołomia-Wawrzeńczyce"/>
    <s v="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195530"/>
    <n v="271255.16177338111"/>
    <s v="2026-2027"/>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Igołomia-Wawrzeńczyce jak i gmin: Kocmyrzów-Luborzyca, Niepołomice oraz Kraków. Projekt ma szczególne znaczenie dla całego MOF, gdyż jest realizowany w gminie o zidentyfikowanych potrzebach w zakresie termomodernizacji energetycznej budynków publicznych (w ramach Strategii podniesiona zostanie efektywność energetyczna ok. 2 z 2 wymagających tego budynków) oraz gdzie występuje zanieczyszczenie powietrza. Realizacja projektu wpłynie ponadto pozytywnie na wyrównanie standardu  świadczenia usług publicznych na terenie MOF."/>
  </r>
  <r>
    <n v="166"/>
    <s v="Modernizacja energetyczna budynku komunalnego w Prusach"/>
    <s v="Gmina Kocmyrzów-Luborzyca"/>
    <s v="Modernizacja energetyczna budynku komunalnego w Prusach.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m/>
    <m/>
    <s v="2026-2028"/>
    <s v="I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Kocmyrzów-Luborzyca jak i gmin: Igołomia-Wawrzeńczyce, Michałowice oraz Kraków. Projekt ma szczególne znaczenie dla całego MOF, gdyż jest realizowany w gminie o zidentyfikowanych potrzebach w zakresie termomodernizacji energetycznej budynków publicznych (w ramach Strategii podniesiona zostanie efektywność energetyczna ok. 2 z 2 wymagających tego budynków) oraz gdzie występuje zanieczyszczenie powietrza. Realizacja projektu wpłynie ponadto pozytywnie na wyrównanie standardu  świadczenia usług publicznych na terenie MOF."/>
  </r>
  <r>
    <n v="5"/>
    <s v="Termomodernizacja komunalnych budynków mieszkalnych - etap II"/>
    <s v="Gmina Miejska Kraków"/>
    <s v="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4069096"/>
    <n v="3192153.1968961293"/>
    <s v="2026-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51 z 110 wymagających tego budynków) oraz gdzie występuje zanieczyszczenie powietrza. Realizacja projektu wpłynie ponadto pozytywnie na wyrównanie standardu  świadczenia usług publicznych na terenie MOF."/>
  </r>
  <r>
    <n v="6"/>
    <s v="Termomodernizacja komunalnych budynków mieszkalnych w Krakowie"/>
    <s v="Gmina Miejska Kraków"/>
    <s v="W ramach projektu planowana jest termomodernizacja 5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4444606.57"/>
    <n v="1032069.3300824336"/>
    <s v="2025-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ok. 51 z 110 wymagających tego budynków) oraz gdzie występuje zanieczyszczenie powietrza. Realizacja projektu wpłynie ponadto pozytywnie na wyrównanie standardu  świadczenia usług publicznych na terenie MOF."/>
  </r>
  <r>
    <n v="181"/>
    <s v="Termomodernizacja komunalnych budynków mieszkalnych w Krakowie - II"/>
    <s v="Gmina Miejska Kraków"/>
    <s v="W ramach projektu planowana jest termomodernizacja 3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x v="1"/>
    <x v="0"/>
    <s v="FEM 2021-2027, CS 2(i)"/>
    <n v="8024778.6200000001"/>
    <n v="1820751.1503380679"/>
    <s v="2026-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ok. 51 z 110 wymagających tego budynków) oraz gdzie występuje zanieczyszczenie powietrza. Realizacja projektu wpłynie ponadto pozytywnie na wyrównanie standardu  świadczenia usług publicznych na terenie MOF."/>
  </r>
  <r>
    <n v="7"/>
    <s v="Termomodernizacja budynku MOPS w Krakowie"/>
    <s v="Gmina Miejska Kraków"/>
    <s v="W ramach projektu planowana jest termomodernizacja budynku MOPS na terenie miasta Kraków (budynek zabytkowy).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x v="1"/>
    <x v="0"/>
    <s v="FEM 2021-2027, CS 2(i)"/>
    <m/>
    <m/>
    <s v="2025-2027"/>
    <s v="I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ok. 51 z 110 wymagających tego budynków) oraz gdzie występuje zanieczyszczenie powietrza. Realizacja projektu wpłynie ponadto pozytywnie na wyrównanie standardu  świadczenia usług publicznych na terenie MOF."/>
  </r>
  <r>
    <n v="8"/>
    <s v="Termomodernizacja budynku komunalnego w Raciborowicach. Etap I"/>
    <s v="Gmina Michałowice"/>
    <s v="W ramach projektu planowana jest termomodernizacja budynku użyteczności publicznej na terenie gminy Michałowice (budynki zabytkowe i/lub komunalne, socjalne, chronione). Realizacja projektu zgodnie z audytami energetycznymi oraz kryteriami i warunkami dotyczącymi zakazu zmian w uchwałach antysmogowych i zgodności POP z art. 23 dyrektywą 2008/50/WE._x000a_Projekt uzupełniający do projektu realizowanego w ramach Działania 2.18."/>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m/>
    <m/>
    <s v="2024-2025"/>
    <s v="X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chałowice jak i gmin Zielonki, Kocmyrzów-Luborzyca oraz Kraków. Projekt ma szczególne znaczenie dla całego MOF, gdyż jest realizowany w gminie o zidentyfikowanych potrzebach w zakresie termomodernizacji energetycznej budynków publicznych (szacuje się, że podniesiona zostanie efektywność energetyczna 1 z 1 wymagających tego budynków) oraz gdzie występuje zanieczyszczenie powietrza. Realizacja projektu wpłynie ponadto pozytywnie na wyrównanie standardu  świadczenia usług publicznych na terenie MOF."/>
  </r>
  <r>
    <n v="9"/>
    <s v="Termomodernizacja budynku komunalnego w Raciborowicach. Etap II"/>
    <s v="Gmina Michałowice"/>
    <s v="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637500"/>
    <n v="144643.1002405046"/>
    <s v="2026-2027"/>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chałowice jak i gmin Zielonki, Kocmyrzów-Luborzyca oraz Kraków. Projekt ma szczególne znaczenie dla całego MOF, gdyż jest realizowany w gminie o zidentyfikowanych potrzebach w zakresie termomodernizacji energetycznej budynków publicznych (szacuje się, że podniesiona zostanie efektywność energetyczna 1 z 1 wymagających tego budynków) oraz gdzie występuje zanieczyszczenie powietrza. Realizacja projektu wpłynie ponadto pozytywnie na wyrównanie standardu  świadczenia usług publicznych na terenie MOF."/>
  </r>
  <r>
    <n v="10"/>
    <s v="Modernizacja energetyczna obiektów BUP1"/>
    <s v="Gmina Skawina"/>
    <s v="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487500"/>
    <n v="337500.56722784409"/>
    <s v="2026-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Skawina jak i gmin: Mogilany, Czernichów oraz Kraków. Projekt ma szczególne znaczenie dla całego MOF, gdyż jest realizowany w gminie o zidentyfikowanych potrzebach w zakresie termomodernizacji energetycznej budynków publicznych (szacuje się, że w ramach Strategii podniesiona zostanie efektywność energetyczna ok. 2 do 3 z 60 wymagających tego budynków) oraz gdzie występuje zanieczyszczenie powietrza. Realizacja projektu wpłynie ponadto pozytywnie na wyrównanie standardu  świadczenia usług publicznych na terenie MOF."/>
  </r>
  <r>
    <n v="11"/>
    <s v="Modernizacja energetyczna obiektów BUP2"/>
    <s v="Gmina Skawina"/>
    <s v="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453302.51"/>
    <n v="337467.20306513412"/>
    <s v="2024-2026"/>
    <s v="XI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Skawina jak i gmin: Mogilany, Czernichów oraz Kraków. Projekt ma szczególne znaczenie dla całego MOF, gdyż jest realizowany w gminie o zidentyfikowanych potrzebach w zakresie termomodernizacji energetycznej budynków publicznych (w ramach Strategii podniesiona zostanie efektywność energetyczna 2 z 60 wymagających tego budynków) oraz gdzie występuje zanieczyszczenie powietrza. Realizacja projektu wpłynie ponadto pozytywnie na wyrównanie standardu  świadczenia usług publicznych na terenie MOF."/>
  </r>
  <r>
    <n v="12"/>
    <s v="Termomodernizacja budynków użyteczności publicznej z wykorzystaniem odnawialnych źródeł energii"/>
    <s v="Gmina Świątniki Górne"/>
    <s v="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2250000"/>
    <n v="510505.05967236921"/>
    <s v="2026-2027"/>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Świątniki Górne jak i gmin: Mogilany, Wieliczka oraz Kraków. Projekt ma szczególne znaczenie dla całego MOF, gdyż jest realizowany w gminie o zidentyfikowanych potrzebach w zakresie termomodernizacji energetycznej budynków publicznych (szacuje się, że w ramach Strategii podniesiona zostanie efektywność energetyczna ok. 1 z 10 budynków wymagających tego budynków) oraz gdzie występuje zanieczyszczenie powietrza. Realizacja projektu wpłynie ponadto pozytywnie na wyrównanie standardu  świadczenia usług publicznych na terenie MOF."/>
  </r>
  <r>
    <n v="13"/>
    <s v="Poprawa efektywności energetycznej - termomodernizacja budynków użyteczności publicznej i budynków komunalnych na terenie Gminy Świątniki Górne "/>
    <s v="Gmina Świątniki Górne"/>
    <s v="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2250000"/>
    <n v="510505.05967236921"/>
    <s v="2024-2026"/>
    <s v="X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Świątniki Górne jak i gmin: Mogilany, Wieliczka oraz Kraków. Projekt ma szczególne znaczenie dla całego MOF, gdyż jest realizowany w gminie o zidentyfikowanych potrzebach w zakresie termomodernizacji energetycznej budynków publicznych (w ramach Strategii podniesiona zostanie efektywność energetyczna 1 z 10 budynków wymagających tego budynków) oraz gdzie występuje zanieczyszczenie powietrza. Realizacja projektu wpłynie ponadto pozytywnie na wyrównanie standardu  świadczenia usług publicznych na terenie MOF."/>
  </r>
  <r>
    <n v="14"/>
    <s v="Termomodernizacja budynków użyteczności publicznej na terenie Gminy Wieliczka - etap III"/>
    <s v="Gmina Wieliczka"/>
    <s v="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3337500"/>
    <n v="757249.17184734764"/>
    <s v="2026-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iczka jak i gmin: Biskupice, Niepołomice, Kraków oraz Świątniki Górne. Projekt ma szczególne znaczenie dla całego MOF, gdyż jest realizowany w gminie o zidentyfikowanych potrzebach w zakresie termomodernizacji energetycznej budynków publicznych (w ramach Strategii podniesiona zostanie efektywność energetyczna 3 z 8 budynków wymagających tego budynków) oraz gdzie występuje zanieczyszczenie powietrza. Realizacja projektu wpłynie ponadto pozytywnie na wyrównanie standardu  świadczenia usług publicznych na terenie MOF."/>
  </r>
  <r>
    <n v="15"/>
    <s v="Termomodernizacja budynków użyteczności publicznej oraz budynków komunalnych na terenie Gminy Wieliczka - etap IV"/>
    <s v="Gmina Wieliczka"/>
    <s v="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5887500"/>
    <n v="1335821.572809366"/>
    <s v="2026-2028"/>
    <s v="I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iczka jak i gmin: Biskupice, Niepołomice, Kraków oraz Świątniki Górne. Projekt ma szczególne znaczenie dla całego MOF, gdyż jest realizowany w gminie o zidentyfikowanych potrzebach w zakresie termomodernizacji energetycznej budynków publicznych (szacuje się, że w ramach Strategii podniesiona zostanie efektywność energetyczna ok. 3 z 8 budynków wymagających tego budynków) oraz gdzie występuje zanieczyszczenie powietrza. Realizacja projektu wpłynie ponadto pozytywnie na wyrównanie standardu  świadczenia usług publicznych na terenie MOF."/>
  </r>
  <r>
    <n v="16"/>
    <s v="Modernizacja energetyczna budynków użyteczności publicznej w gminie Wielka Wieś - etap I"/>
    <s v="Gmina Wielka Wieś"/>
    <s v="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2275000"/>
    <n v="516177.33811317332"/>
    <s v="2026-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ka Wieś jak i gmin: Zabierzów, Zielonki oraz Kraków. Projekt ma szczególne znaczenie dla całego MOF, gdyż jest realizowany w gminie o zidentyfikowanych potrzebach w zakresie termomodernizacji energetycznej budynków publicznych (w ramach Strategii podniesiona zostanie efektywność energetyczna 2 z 6 budynków wymagających tego budynków) oraz gdzie występuje zanieczyszczenie powietrza. Realizacja projektu wpłynie ponadto pozytywnie na wyrównanie standardu  świadczenia usług publicznych na terenie MOF."/>
  </r>
  <r>
    <n v="17"/>
    <s v="USUNIĘTY"/>
    <m/>
    <m/>
    <m/>
    <x v="2"/>
    <x v="1"/>
    <m/>
    <m/>
    <m/>
    <m/>
    <m/>
    <m/>
  </r>
  <r>
    <n v="18"/>
    <s v="Termomodernizacja budynków użyteczności publicznej cz.I"/>
    <s v="Gmina Zielonki"/>
    <s v="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4250000"/>
    <n v="964287.33493669739"/>
    <s v="2026-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Zielonki jak i gmin: Wielka Wieś, Michałowice oraz Kraków. Projekt ma szczególne znaczenie dla całego MOF, gdyż jest realizowany w gminie o zidentyfikowanych potrzebach w zakresie termomodernizacji energetycznej budynków publicznych (w ramach Strategii podniesiona zostanie efektywność energetyczna 1 z 10 budynków wymagających tego budynków) oraz gdzie występuje zanieczyszczenie powietrza. Realizacja projektu wpłynie ponadto pozytywnie na wyrównanie standardu  świadczenia usług publicznych na terenie MOF."/>
  </r>
  <r>
    <n v="19"/>
    <s v="USUNIĘTY"/>
    <m/>
    <m/>
    <m/>
    <x v="2"/>
    <x v="1"/>
    <m/>
    <m/>
    <m/>
    <m/>
    <m/>
    <m/>
  </r>
  <r>
    <n v="20"/>
    <s v="Rozwój energii odnawialnej poprzez instalację magazynów energii w obiektach wodno-kanalizacyjnych oraz użyteczności publicznej na terenie gminy Czernichów"/>
    <s v="Gmina Czernichów"/>
    <s v="Magazyn energii uzupełniający do projektu realizowanego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500000"/>
    <n v="113445.56881608204"/>
    <s v="2026-2027"/>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Czernichów, jak i gmin Kraków, Liszki oraz Skawina. _x000a_Projekt ma szczególne znaczenie dla całego MOF, gdyż jest realizowany w gminie gdzie występuje zanieczyszczenie powietrza. Realizacja projektu wpłynie ponadto pozytywnie na wyrównanie standardu  świadczenia usług publicznych na terenie MOF."/>
  </r>
  <r>
    <n v="21"/>
    <s v="Rozwój energii odnawialnej poprzez instalację OZE w obiektach wodno-kanalizacyjnych oraz użyteczności publicznej na terenie gminy Czernichów"/>
    <s v="Gmina Czernichów"/>
    <s v="Montaż instalacji OZE na obiektach wodno-kanalizacyjnych oraz użyteczności publicznej na terenie gminy Czernichów. "/>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3257011"/>
    <n v="738986.93107047235"/>
    <s v="2026-2027"/>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Czernichów, jak i gmin Kraków, Liszki oraz Skawina. _x000a_Projekt ma szczególne znaczenie dla całego MOF, gdyż jest realizowany w gminie gdzie występuje zanieczyszczenie powietrza. Realizacja projektu wpłynie ponadto pozytywnie na wyrównanie standardu  świadczenia usług publicznych na terenie MOF."/>
  </r>
  <r>
    <n v="22"/>
    <s v="Budowa instalacji odnawialnych źródeł energii"/>
    <s v="Gmina Kocmyrzów-Luborzyca"/>
    <s v="Montaż instalacji OZE na obiektach użyteczności publicznej w Gminie Kocmyrzów - Luborzyca. Inwestycje planowane są dla budynków: urzędu gminy (UG), centrum kultury i promocji (CKiP), zakładu gospodarki komunalnej (ZGK)."/>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m/>
    <m/>
    <s v="2024-2025"/>
    <s v="XI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Kocmyrzów-Luborzyca, jak i gmin Igołomia-Wawrzeńczyce, Michałowice oraz Kraków. _x000a_Projekt ma szczególne znaczenie dla całego MOF, gdyż jest realizowany w gminie gdzie występuje zanieczyszczenie powietrza. Realizacja projektu wpłynie ponadto pozytywnie na wyrównanie standardu  świadczenia usług publicznych na terenie MOF."/>
  </r>
  <r>
    <n v="23"/>
    <s v="Rozwój energii odnawialnej na terenie Gminy Liszki"/>
    <s v="Gmina Liszki"/>
    <s v="Magazyn energii uzupełniający do projektu realizowane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740000"/>
    <n v="167899.44184780141"/>
    <s v="2026-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Liszki, jak i gmin Zabierzów, Czernichów oraz Kraków. _x000a_Projekt ma szczególne znaczenie dla całego MOF, gdyż jest realizowany w gminie gdzie występuje zanieczyszczenie powietrza. Realizacja projektu wpłynie ponadto pozytywnie na wyrównanie standardu  świadczenia usług publicznych na terenie MOF."/>
  </r>
  <r>
    <n v="24"/>
    <s v="Budowa elektrowni fotowoltaicznej w Piekarach, Gmina Liszki"/>
    <s v="Gmina Liszki"/>
    <s v="Budowa instalacji fotowoltaicznej (wraz z magazynem energii) na potrzeby budynków: oczyszczalni ścieków w Piekarach oraz PSZOK."/>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7465000"/>
    <n v="1693742.3424241049"/>
    <s v="2026-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Liszki, jak i gmin Zabierzów, Czernichów oraz Kraków. _x000a_Projekt ma szczególne znaczenie dla całego MOF, gdyż jest realizowany w gminie gdzie występuje zanieczyszczenie powietrza. Realizacja projektu wpłynie ponadto pozytywnie na wyrównanie standardu  świadczenia usług publicznych na terenie MOF."/>
  </r>
  <r>
    <n v="186"/>
    <s v="Rozwój energii odnawialnej w budynkach użyteczności publicznej na terenie Gminy Liszki"/>
    <s v="Gmina Liszki"/>
    <s v="W ramach projektu planowana jest Montaż instalacji OZE na budynkach użyteczności publicznej w gminie Liszki."/>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1"/>
    <s v="FEM 2021-2027, CS 2(ii)"/>
    <n v="750000"/>
    <n v="170168.35322412307"/>
    <s v="2025-2026"/>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Liszki, jak i gmin Zabierzów, Czernichów oraz Kraków. _x000a_Projekt ma szczególne znaczenie dla całego MOF, gdyż jest realizowany w gminie gdzie występuje zanieczyszczenie powietrza. Realizacja projektu wpłynie ponadto pozytywnie na wyrównanie standardu  świadczenia usług publicznych na terenie MOF."/>
  </r>
  <r>
    <n v="25"/>
    <s v="USUNIĘTY"/>
    <m/>
    <m/>
    <m/>
    <x v="2"/>
    <x v="1"/>
    <m/>
    <m/>
    <m/>
    <m/>
    <m/>
    <m/>
  </r>
  <r>
    <n v="26"/>
    <s v="Rozwój energii odnawialnej w budynkach użyteczności publicznej na terenie Gminy Mogilany"/>
    <s v="Gmina Mogilany"/>
    <s v="Montaż instalacji OZE na budynkach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4656541"/>
    <n v="1056527.884920815"/>
    <s v="2027-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ogilany, jak i gmin Skawina, Świątniki Górne oraz Kraków. _x000a_Projekt ma szczególne znaczenie dla całego MOF, gdyż jest realizowany w gminie gdzie występuje zanieczyszczenie powietrza. Realizacja projektu wpłynie ponadto pozytywnie na wyrównanie standardu  świadczenia usług publicznych na terenie MOF."/>
  </r>
  <r>
    <n v="27"/>
    <s v="Rozwój energii odnawialnej na terenie gminy Mogilany - Instalacje OZE w budynkach użyteczności publicznej – Szkoła Podstawowa w Libertowie"/>
    <s v="Gmina Mogilany"/>
    <s v="Montaż instalacji OZE na budynku użyteczności publicznej w gminie Mogilan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650000"/>
    <n v="147479.23946090665"/>
    <n v="2026"/>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ogilany, jak i gmin Skawina, Świątniki Górne oraz Kraków. _x000a_Projekt ma szczególne znaczenie dla całego MOF, gdyż jest realizowany w gminie gdzie występuje zanieczyszczenie powietrza. Realizacja projektu wpłynie ponadto pozytywnie na wyrównanie standardu  świadczenia usług publicznych na terenie MOF."/>
  </r>
  <r>
    <n v="28"/>
    <s v="Budowa OZE na zespołach szkolnych w Gminie Niepołomice"/>
    <s v="Gmina Niepołomice"/>
    <s v="Projekt obejmuje realizację pomp ciepła (gruntowych i powietrznych) oraz/lub farm fotowoltaicznych na terenie zespołów szkolnych na terenie Gminy Niepołomice."/>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7240973"/>
    <n v="1642912.6015337841"/>
    <s v="2026-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Niepołomice, jak i gmin Biskupice, Wieliczka, Igołomia-Wawrzeńczyce oraz Kraków. _x000a_Projekt ma szczególne znaczenie dla całego MOF, gdyż jest realizowany w gminie gdzie występuje zanieczyszczenie powietrza. Realizacja projektu wpłynie ponadto pozytywnie na wyrównanie standardu  świadczenia usług publicznych na terenie MOF."/>
  </r>
  <r>
    <n v="29"/>
    <s v="Montaż magazynów energii na terenie gminy Skawina"/>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766441.43"/>
    <n v="173898.76798112266"/>
    <s v="2024-2026"/>
    <s v="VII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Skawina, jak i gmin Czernichów, Mogilany oraz Kraków. _x000a_Projekt ma szczególne znaczenie dla całego MOF, gdyż jest realizowany w gminie gdzie występuje zanieczyszczenie powietrza. Realizacja projektu wpłynie ponadto pozytywnie na wyrównanie standardu  świadczenia usług publicznych na terenie MOF."/>
  </r>
  <r>
    <n v="168"/>
    <s v="Montaż magazynów energii na terenie gminy Skawina – etap II"/>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264444"/>
    <n v="60000"/>
    <s v="2026-2027"/>
    <s v="I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Skawina, jak i gmin Czernichów, Mogilany oraz Kraków. _x000a_Projekt ma szczególne znaczenie dla całego MOF, gdyż jest realizowany w gminie gdzie występuje zanieczyszczenie powietrza. Realizacja projektu wpłynie ponadto pozytywnie na wyrównanie standardu  świadczenia usług publicznych na terenie MOF."/>
  </r>
  <r>
    <n v="169"/>
    <s v="Montaż magazynów energii na terenie gminy Skawina – etap III"/>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m/>
    <m/>
    <s v="2025-2027"/>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Skawina, jak i gmin Czernichów, Mogilany oraz Kraków. _x000a_Projekt ma szczególne znaczenie dla całego MOF, gdyż jest realizowany w gminie gdzie występuje zanieczyszczenie powietrza. Realizacja projektu wpłynie ponadto pozytywnie na wyrównanie standardu  świadczenia usług publicznych na terenie MOF."/>
  </r>
  <r>
    <n v="30"/>
    <s v="Budowa magazynu energii"/>
    <s v="Krakowski Holding Komunalny Spółka Akcyjna w Krakowie"/>
    <s v="Skalowalny magazyn energii na terenie Zakładu Termicznego Przekształcania Odpadów."/>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m/>
    <m/>
    <s v="2025-2026"/>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iejskiej Kraków jak i 14 gmin z nią sąsiadujących. _x000a_Projekt ma szczególne znaczenie dla całego MOF, gdyż jest realizowany w gminie gdzie występuje zanieczyszczenie powietrza. Realizacja projektu wpłynie ponadto pozytywnie na wyrównanie standardu  świadczenia usług publicznych na terenie MOF."/>
  </r>
  <r>
    <n v="31"/>
    <s v="Montaż instalacji OZE wraz z magazynami energii w budynkach publicznych na terenie gminy Świątniki Górne"/>
    <s v="Gmina Świątniki Górne"/>
    <s v="Projekt obejmuje montaż instalacji OZE wraz z magazynami energii w budynkach publicznych na terenie gminy Świątniki Górne,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3000000"/>
    <n v="680673.41289649229"/>
    <s v="2026-2027"/>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Świątniki Górne, jak i gmin Wieliczka, Mogilany oraz Kraków. _x000a_Projekt ma szczególne znaczenie dla całego MOF, gdyż jest realizowany w gminie gdzie występuje zanieczyszczenie powietrza. Realizacja projektu wpłynie ponadto pozytywnie na wyrównanie standardu  świadczenia usług publicznych na terenie MOF."/>
  </r>
  <r>
    <n v="32"/>
    <s v="USUNIĘTY"/>
    <m/>
    <m/>
    <m/>
    <x v="2"/>
    <x v="1"/>
    <m/>
    <m/>
    <m/>
    <m/>
    <m/>
    <m/>
  </r>
  <r>
    <n v="33"/>
    <s v="USUNIĘTY"/>
    <m/>
    <m/>
    <m/>
    <x v="2"/>
    <x v="1"/>
    <m/>
    <m/>
    <m/>
    <m/>
    <m/>
    <m/>
  </r>
  <r>
    <n v="34"/>
    <s v="Program rozwoju odnawialnych źródeł energii w Gminie Zabierzów (PUK)"/>
    <s v="Przedsiębiorstwo Usług Komunalnych Zabierzów Sp. z o.o."/>
    <s v="Projekt obejmuje dostawę, montaż i uruchomienie instalacji OZE wraz z magazynami energii na obiektach eksploatowanych przez Przedsiębiorstwo Usług Komunalnych Zabierzów SP. z o.o.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0"/>
    <s v="FEM 2021-2027, CS 2(ii)"/>
    <n v="1000000.01"/>
    <n v="226891.13990107545"/>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abierzów jak i gmin: Wielka Wieś, Liszki oraz Kraków._x000a_Projekt ma szczególne znaczenie dla całego MOF, gdyż jest realizowany w gminie gdzie występuje zanieczyszczenie powietrza. Realizacja projektu wpłynie ponadto pozytywnie na wyrównanie standardu  świadczenia usług publicznych na terenie MOF."/>
  </r>
  <r>
    <n v="35"/>
    <s v="Program rozwoju odnawialnych źródeł energii w Gminie Zabierzów (UGZ)"/>
    <s v="Gmina Zabierzów"/>
    <s v="Projekt obejmuje dostawę, montaż i uruchomienie instalacji OZE wraz z magazynami energii na terenach obiektów będących własnością gminy Zabierzów,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4884499.99"/>
    <n v="1108249.7594953941"/>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abierzów jak i gmin: Wielka Wieś, Liszki oraz Kraków._x000a_Projekt ma szczególne znaczenie dla całego MOF, gdyż jest realizowany w gminie gdzie występuje zanieczyszczenie powietrza. Realizacja projektu wpłynie ponadto pozytywnie na wyrównanie standardu  świadczenia usług publicznych na terenie MOF."/>
  </r>
  <r>
    <n v="36"/>
    <s v="USUNIĘTY"/>
    <m/>
    <m/>
    <m/>
    <x v="2"/>
    <x v="1"/>
    <m/>
    <m/>
    <m/>
    <m/>
    <m/>
    <m/>
  </r>
  <r>
    <n v="37"/>
    <s v="Rozwój energii odnawialnej na terenie gminy Zielonki"/>
    <s v="Gmina Zielonki"/>
    <s v="Budowa instalacji odnawialnych źródeł energii na budynkach publicznych na terenie gminy Zielonki."/>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8000000"/>
    <n v="1815129.1010573127"/>
    <s v="2026-2028"/>
    <s v="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_x000a_Realizacja projektu wynika z części kierunkowej Strategii, tj. celu szczegółowego 2.2. Efektywna gospodarka energetyczna i wysoka jakość powietrza._x000a_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_x000a_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ielonki jak i gmin: Wielka Wieś, Michałowice oraz Kraków._x000a_Projekt ma szczególne znaczenie dla całego MOF, gdyż jest realizowany w gminie gdzie występuje zanieczyszczenie powietrza. Realizacja projektu wpłynie ponadto pozytywnie na wyrównanie standardu  świadczenia usług publicznych na terenie MOF."/>
  </r>
  <r>
    <n v="38"/>
    <s v="USUNIĘTY"/>
    <m/>
    <m/>
    <m/>
    <x v="2"/>
    <x v="1"/>
    <m/>
    <m/>
    <m/>
    <m/>
    <m/>
    <m/>
  </r>
  <r>
    <n v="39"/>
    <s v="Poprawa retencji wód opadowych na terenie gminy Czernichów"/>
    <s v="Gmina Czernichów"/>
    <s v="Poprawa retencji wód opadowych na terenie gminy Czernichów."/>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000816"/>
    <n v="227076.28080047193"/>
    <s v="2026-2027"/>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Czernichów, jak i gmin Kraków, Liszki oraz Skawina.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Czernichów ok. 250."/>
  </r>
  <r>
    <n v="40"/>
    <s v="Rozwój form małej retencji - budowa zbiorników retencyjnych w gminie Kocmyrzów-Luborzyca."/>
    <s v="Gmina Kocmyrzów-Luborzyca"/>
    <s v="Zwiększenie retencyjności zlewni, w tym: rozwój różnych form małej retencji poprzez budowę zbiorników retencyjnych w miejscowościach na terenie gminy Kocmyrzów-Luborzyca. "/>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3259962.14"/>
    <n v="739656.51858238422"/>
    <s v="2025-2027"/>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Kocmyrzów-Luborzyca ok. 2 zbiorników."/>
  </r>
  <r>
    <n v="41"/>
    <s v="Budowa lub przebudowa instalacji zagospodarowujących wody opadowe i roztopowe."/>
    <s v="Gmina Kocmyrzów-Luborzyca"/>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850000.01"/>
    <n v="192857.46925625086"/>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Kocmyrzów-Luborzyca ok. 100."/>
  </r>
  <r>
    <n v="175"/>
    <s v="Zwiększenie retencyjności zlewni, w tym: rozwój różnych form małej retencji w Gminie Kocmyrzów - Luborzyca"/>
    <s v="Gmina Kocmyrzów-Luborzyca"/>
    <s v="Zwiększenie retencyjności zlewni, w tym: rozwój różnych form małej retencji poprzez budowę zbiorników retencyjnych i przebudowę stawów na terenie Gminy Kocmyrzów – Luborzyca."/>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239604.6100000003"/>
    <n v="1415710.9883377957"/>
    <s v="2025-2027"/>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Kocmyrzów-Luborzyca ok. 1 zbiornik."/>
  </r>
  <r>
    <n v="42"/>
    <s v="Rozwój różnych form małej_x000a_retencji  w gminie Liszki"/>
    <s v="Gmina Liszki"/>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013391"/>
    <n v="229929.43685619641"/>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Liszki, jak i gmin Zabierzów,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Liszki ok. 220."/>
  </r>
  <r>
    <n v="43"/>
    <s v="Poprawa retencji w gminie Michałowice"/>
    <s v="Gmina Michałowice"/>
    <s v="Budowa zbiorników retencyjnych, które posłużą do magazynowia wód opadowych w trakcie deszczów nawalnych, wraz z niezbędnymi do ich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5310963.01"/>
    <n v="1205010.44"/>
    <s v="2026-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ichałowice jak i gmin Zielonki, Kocmyrzów-Luborzyc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Michałowice 2 zbiorniki."/>
  </r>
  <r>
    <n v="44"/>
    <s v="USUNIĘTY"/>
    <m/>
    <m/>
    <m/>
    <x v="2"/>
    <x v="1"/>
    <m/>
    <m/>
    <m/>
    <m/>
    <m/>
    <m/>
  </r>
  <r>
    <n v="45"/>
    <s v="Mikroretencja w gminie Mogilany"/>
    <s v="Gmina Mogilany"/>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532112"/>
    <n v="347622.6346598902"/>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ogilany, jak i gmin Skawina, Świątniki Górn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Mogilany ok. 320."/>
  </r>
  <r>
    <n v="46"/>
    <s v="Rozwój błękitno-zielonej infrastruktury w centrum Niepołomic"/>
    <s v="Gmina Niepołomice"/>
    <s v="Projekt zakłada budowę systemów gospodarowania wodami opadowymi/roztopowymi na terenie centrum Niepołomic, w tym rozbudowę sytemu retencji wód opadowych w oparciu o istniejący zbiornik otwarty uzupełniony niezbędną roślinnością."/>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4022763"/>
    <n v="912729.27349457727"/>
    <s v="2026-2027"/>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Niepołomice, jak i gmin Biskupice, Wieliczka, Igołomia-Wawrzeńczy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powstanie ok. 20 nowych zbiorników retencyjnych o sumarycznej pojemności ok. 41 700 m3, w tym w gminie Niepołomice 3 zbiorniki."/>
  </r>
  <r>
    <n v="47"/>
    <s v="Budowa lub przebudowa instalacji zagospodarowujących wody opadowe i roztopowe – etap I"/>
    <s v="Gmina Skawina"/>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42561.98"/>
    <n v="395371.87003675639"/>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
  </r>
  <r>
    <n v="170"/>
    <s v="Rozwój systemów retencjonowania wód opadowych i roztopowych – etap II"/>
    <s v="Gmina Skawina"/>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661257.03"/>
    <n v="150033.35980396607"/>
    <s v="2026-2027"/>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w tym w gminie Skawina ok. 2 systemy retencji wód opadowych/zbiorniki).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
  </r>
  <r>
    <n v="171"/>
    <s v="Zwiększenie retencyjności zlewni, w tym: rozwój różnych form małej retencji - Etap I"/>
    <s v="Gmina Skawina"/>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61110"/>
    <n v="150000"/>
    <s v="2027-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w tym w gminie Skawina ok. 2 instalacje zwiększające poziom retencji wód w zlewniach gminy). .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
  </r>
  <r>
    <n v="180"/>
    <s v="Zwiększenie retencyjności zlewni, w tym: rozwój różnych form małej retencji - Etap II"/>
    <s v="Gmina Skawina"/>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569114.6"/>
    <n v="129127.05903707401"/>
    <s v="2027-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
  </r>
  <r>
    <n v="48"/>
    <s v="Rozwój retencji w gminie Świątniki Górne"/>
    <s v="Gmina Świątniki Górne"/>
    <s v="Budowa zbiornika retencyjnego, który posłuży do magazynow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10087591"/>
    <n v="2288784.9979579798"/>
    <s v="2025-2026"/>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Świątniki Górne jak i gmin: Mogilany, Wieliczk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Świątniki Górne 1 zbiornik."/>
  </r>
  <r>
    <n v="49"/>
    <s v="Mała retencja na terenie gminy Wieliczka"/>
    <s v="Gmina Wieliczka"/>
    <s v="Dofinansowanie zakupu zbiornika na wody opadowo-roztopowe dla mieszkańców oraz właścicieli budynków użyteczności publicznej, zlokalizowanych na terenie gminy Wieliczka."/>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00000"/>
    <n v="385714.93397467898"/>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Wieliczka jak i gmin: Biskupice, Niepołomice, Kraków oraz Świątniki Górne.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Wieliczka ok. 500."/>
  </r>
  <r>
    <n v="50"/>
    <s v="Budowa i rozbudowa urządzeń wodnych małej retencji w gminie Wielka Wieś"/>
    <s v="Gmina Wielka Wieś"/>
    <s v="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9404871"/>
    <n v="2133881.8804737488"/>
    <s v="2026-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Wielka Wieś jak i gmin: Zabierzów, Zielonki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Wielka Wieś 4 zbiorniki."/>
  </r>
  <r>
    <n v="51"/>
    <s v="Rozwój instalacji do zagospodarowania wód opadowych i roztopowych na terenie Gminy Zabierzów."/>
    <s v="Gmina Zabierzów"/>
    <s v="Budowa i przebudowa instalacji służących zagospodarowaniu wód opadowych i roztopowych, z wykorzystaniem różnych form retencjonowania, takich jak zbiorniki retencyjne, rozwiązania infiltracyjne oraz inne systemy małej retencji."/>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00000"/>
    <n v="385714.93397467898"/>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abierzów jak i gmin: Wielka Wieś, Liszki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zbiorniki szacuje się, że na deszczówkę zyska kolejnych ok. 9000 gospodarstw domowych w skali całego obszaru, z czego w gminie Zabierzów ok. 1000."/>
  </r>
  <r>
    <n v="52"/>
    <s v="Rozwój różnych form małej retencji w gminie Zielonki"/>
    <s v="Gmina Zielonki"/>
    <s v="Rozwój małej retencji służącej zmniejszeniu skutków powodzi lub suszy. W ramach zadania końcowi beneficjenci zostaną wyposażeniu w zbiorniki służące do ujmowania wód powierzchniowych."/>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3626973"/>
    <n v="822928.03013114305"/>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ielonki jak i gmin: Wielka Wieś,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Zielonki ok. 1500."/>
  </r>
  <r>
    <n v="172"/>
    <s v="Zwiększenie retencyjności zlewni Gminy Zielonki"/>
    <s v="Gmina Zielonki"/>
    <s v="Budowa zbiornika lub zbiorników retencyjnych, które posłużą do magazynowan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249999.9900000002"/>
    <n v="1418069.6079321143"/>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_x000a_Jest on również komplementarny do projektów planowanych do realizacji w ramach przedsięwzięcia pn. Rozwój i modernizacja infrastruktury wodno-kanalizacyjnej na terenie Metropolii Krakowskiej. _x000a_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ielonki jak i gmin: Michałowice, Wielka Wieś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Zielonki 1 zbiornik."/>
  </r>
  <r>
    <n v="53"/>
    <s v="Poprawa systemu zaopatrzenia w wodę poprzez modernizację sieci wodociągowej na terenie Gminy Biskupice"/>
    <s v="Gmina Biskupice"/>
    <s v="Modernizacja sieci wodociągowej na terenie gminy Biskupice. Liczba ludności gminy nie przekracza 15 tys. mieszkańców. Modernizacja sieci wodociągowej poprzez budowę stacji uzdatniania wody, zbiorników wyrównawczych oraz niezbędnej infrastruktury technicznej. "/>
    <s v="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
    <x v="6"/>
    <x v="3"/>
    <s v="FEM 2021-2027, CS 2(v)"/>
    <n v="13862710.029999999"/>
    <n v="3145326.0493715112"/>
    <s v="2026-2029"/>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Realizacja projektów przyczyni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postaci poprawy stanu środowiska i bezpieczeństwa ekologicznego oraz komfortu życia odniosą co najmniej mieszkańcy gminy Biskupice oraz gmin Wieliczk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r>
  <r>
    <n v="54"/>
    <s v="Ochrona zasobów naturalnych (zlewni) rzeki Wisły na terenie Gminy Czernichów."/>
    <s v="Gmina Czernichów"/>
    <s v="Budowa kanalizacji sanitarnej na terenie aglomeracji Czernichów oraz dostawa i montaż urządzeń do oczyszczalni ścieków.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7012550.2800000003"/>
    <n v="1627041.8283062647"/>
    <s v="2025-2027"/>
    <s v="I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Czernichów oraz gmin Kraków, Liszki oraz Skawina, ponieważ woda stanowi składową środowiska naturalnego, której nie można rozpatrywać w żadnych granicach administracyjnych. Zapewniony zostanie dostęp do czystej wody dla społeczeństwa i gospodarki oraz docelowo osiągnięty lepszy stan wód całego obszaru."/>
  </r>
  <r>
    <n v="55"/>
    <s v="Budowa zbiorczej kanalizacji sanitarnej w Aglomeracji Igołomia - etap 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4008581"/>
    <n v="909511.50338067801"/>
    <s v="2026-2028"/>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Igołomia-Wawrzeńczyce oraz gmin Kocmyrzów-Luborzyc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164"/>
    <s v="Budowa zbiorczej kanalizacji sanitarnej w Aglomeracji Igołomia - etap I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4900000"/>
    <n v="1111766.574397604"/>
    <s v="2026-2027"/>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Igołomia-Wawrzeńczyce oraz gmin Kocmyrzów-Luborzyc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165"/>
    <s v="Budowa zbiorczej kanalizacji sanitarnej w Aglomeracji Igołomia - etap II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5031419"/>
    <n v="1141584.3808140855"/>
    <s v="2026-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Igołomia-Wawrzeńczyce oraz gmin Kocmyrzów-Luborzyc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56"/>
    <s v="Rozbudowa sieci kanalizacji sanitarnej oraz oczyszczalni ścieków na terenie Gminy Mogilany"/>
    <s v="Gmina Mogilany"/>
    <s v="Budowa kanalizacji sanitarnej na terenie gminy Mogilan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n v="5352566.07"/>
    <n v="1214449.8048736218"/>
    <s v="2026-2027"/>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57"/>
    <s v="Budowa kanalizacji sanitarnej w miejscowości Konary – etap 2"/>
    <s v="Gmina Mogilany"/>
    <s v="Budowa kanalizacji sanitarnej na terenie gminy Mogilany w miejscowości Konar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m/>
    <m/>
    <s v="2027-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58"/>
    <s v="Budowa kanalizacji sanitarnej dla miejscowości Gaj, gmina Mogilany – etap III"/>
    <s v="Gmina Mogilany"/>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
    <x v="6"/>
    <x v="0"/>
    <s v="FEM 2021-2027, CS 2(v)"/>
    <n v="4574115.93"/>
    <n v="1037826.3670191042"/>
    <s v="2025-2026"/>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59"/>
    <s v="Budowa kanalizacji sanitarnej dla miejscowości Gaj, gmina Mogilany – etap IV"/>
    <s v="Gmina Mogilany"/>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n v="3026635.0072840001"/>
    <n v="686716.66"/>
    <s v="2025-2026"/>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60"/>
    <s v="Rozwój infrastruktury wodno-kanalizacyjnej na terenie Gminy Wielka Wieś – etap I"/>
    <s v="Gmina Wielka Wieś"/>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3793236.21"/>
    <n v="860651.67899441847"/>
    <s v="2024-2026"/>
    <s v="I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Wielka Wieś oraz gmin Zabierzów, Zielon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61"/>
    <s v="Rozwój infrastruktury wodno-kanalizacyjnej na terenie Gminy Wielka Wieś – etap II"/>
    <s v="Gmina Wielka Wieś"/>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2571763.7799999998"/>
    <n v="583510.40976539452"/>
    <s v="2025-2027"/>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Wielka Wieś oraz gmin Zabierzów, Zielon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62"/>
    <s v="USUNIĘTY"/>
    <m/>
    <m/>
    <m/>
    <x v="2"/>
    <x v="1"/>
    <m/>
    <m/>
    <m/>
    <m/>
    <m/>
    <m/>
  </r>
  <r>
    <n v="63"/>
    <s v="Modernizacja gospodarki wodno-ściekowej wraz z infrastrukturą towarzyszącą w Gminie Zabierzów."/>
    <s v="Przedsiębiorstwo Usług Komunalnych Zabierzów Sp. z o.o."/>
    <s v="Modernizacja oczyszczalni ścieków wraz z towarzyszącą infrastrukturą i urządzeniami plus niezbędne działania przygotowawcze i powykonawcze (np. ekspertyzy, audyty).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9501852.5"/>
    <n v="2155886.1233380223"/>
    <s v="2026-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_x000a_Projekt jest również komplementarny do projektów planowanych do realizacji w ramach przedsięwzięcia pn. Podnoszenie poziomu retencji na terenie Metropolii Krakowskiej. _x000a_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Zabierzów oraz gmin Wielka Wieś, Lisz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
  </r>
  <r>
    <n v="64"/>
    <s v="Uporządkowanie  gospodarki o obiegu zamkniętym poprzez budowę Punktu Selektywnego Zbierania Odpadów Komunalnych na terenie gminy Czernichów"/>
    <s v="Gmina Czernichów"/>
    <s v="Zaprojektowanie i budowa Punktu Selektywnego Zbierania Odpadów Komunalnych na terenie Gminy Czernich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3635992.59"/>
    <n v="846071.57417102961"/>
    <s v="2024-2027"/>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_x000a_Realizacja projektu wynika z części kierunkowej Strategii, tj. celu szczegółowego 2.3 Racjonalna gospodarka odpadami i efektywne wykorzystanie surowców. _x000a_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_x000a_Problem i jego rozwiązanie mają wymiar i oddziaływanie ponadlokalne, ponieważ korzyści z poprawy gospodarki odpadami w postaci poprawy stanu środowiska i bezpieczeństwa ekologicznego oraz komfortu życia odniosą co najmniej mieszkańcy zarówno gminy Czernichów, jak i gmin Kraków, Liszki oraz Skawina. "/>
  </r>
  <r>
    <n v="65"/>
    <s v="Budowa punktu selektywnej zbiórki odpadów komunalnych w gminie Igołomia-Wawrzeńczyce"/>
    <s v="Gmina Igołomia-Wawrzeńczyce"/>
    <s v="Zaprojektowanie i budowa Punktu Selektywnego Zbierania Odpadów Komunalnych na terenie Gminy Igołomia-Wawrzeńczyce,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s v="2025-2027"/>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_x000a_Realizacja projektu wynika z części kierunkowej Strategii, tj. celu szczegółowego 2.3 Racjonalna gospodarka odpadami i efektywne wykorzystanie surowców. _x000a_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_x000a_Problem i jego rozwiązanie mają wymiar i oddziaływanie ponadlokalne, ponieważ korzyści z poprawy gospodarki odpadami w postaci poprawy stanu środowiska i bezpieczeństwa ekologicznego oraz komfortu życia odniosą co najmniej mieszkańcy zarówno gminy Kocmyrzów-Luborzyca jak i gmin: Igołomia-Wawrzeńczyce, Michałowice oraz Kraków. "/>
  </r>
  <r>
    <n v="167"/>
    <s v="Budowa PSZOK w Gminie Kocmyrzów – Luborzyca"/>
    <s v="Gmina Kocmyrzów-Luborzyca"/>
    <s v="Zaprojektowanie i budowa Punktu Selektywnego Zbierania Odpadów Komunalnych na terenie Gminy Kocmyrzów-Luborzyc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4674999.1100000003"/>
    <n v="1060715.8664972547"/>
    <s v="2025-2027"/>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_x000a_Realizacja projektu wynika z części kierunkowej Strategii, tj. celu szczegółowego 2.3 Racjonalna gospodarka odpadami i efektywne wykorzystanie surowców. _x000a_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_x000a_Problem i jego rozwiązanie mają wymiar i oddziaływanie ponadlokalne, ponieważ korzyści z poprawy gospodarki odpadami w postaci poprawy stanu środowiska i bezpieczeństwa ekologicznego oraz komfortu życia odniosą co najmniej mieszkańcy zarówno gminy Igołomia-Wawrzeńczyce jak i gmin: Kocmyrzów-Luborzyca, Niepołomice oraz Kraków. "/>
  </r>
  <r>
    <n v="66"/>
    <s v="Budowa punktu selektywnej zbiórki odpadów komunalnych w miejscowości Piekary (gmina Liszki)"/>
    <s v="Gmina Liszki"/>
    <s v="Zaprojektowanie i budowa Punktu Selektywnego Zbierania Odpadów Komunalnych na terenie Gminy Liszki,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s v="2025-2027"/>
    <s 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_x000a_Realizacja projektu wynika z części kierunkowej Strategii, tj. celu szczegółowego 2.3 Racjonalna gospodarka odpadami i efektywne wykorzystanie surowców. _x000a_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_x000a_Problem i jego rozwiązanie mają wymiar i oddziaływanie ponadlokalne, ponieważ korzyści z poprawy gospodarki odpadami w postaci poprawy stanu środowiska i bezpieczeństwa ekologicznego oraz komfortu życia odniosą co najmniej mieszkańcy zarówno gminy Liszki, jak i gmin Zabierzów, Czernichów oraz Kraków."/>
  </r>
  <r>
    <n v="67"/>
    <s v="Budowa PSZOK II w Gminie  Wieliczka"/>
    <s v="Zakład Gospodarki Komunalnej w Wieliczce sp. z o.o."/>
    <s v="Zaprojektowanie i budowa Punktu Selektywnego Zbierania Odpadów Komunalnych na terenie Gminy Wieliczk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s v="2026-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_x000a_Realizacja projektu wynika z części kierunkowej Strategii, tj. celu szczegółowego 2.3 Racjonalna gospodarka odpadami i efektywne wykorzystanie surowców. _x000a_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_x000a_Problem i jego rozwiązanie mają wymiar i oddziaływanie ponadlokalne, ponieważ korzyści z poprawy gospodarki odpadami w postaci poprawy stanu środowiska i bezpieczeństwa ekologicznego oraz komfortu życia odniosą co najmniej mieszkańcy zarówno gminy Wieliczka jak i gmin: Biskupice, Niepołomice, Kraków oraz Świątniki Górne. "/>
  </r>
  <r>
    <n v="68"/>
    <s v="Budowa punktu selektywnej zbiórki odpadów komunalnych w Wielkiej Wsi"/>
    <s v="Gmina Wielka Wieś"/>
    <s v="Zaprojektowanie i budowa Punktu Selektywnego Zbierania Odpadów Komunalnych na terenie Gminy Wielka Wieś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s v="2026-2028"/>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_x000a_Realizacja projektu wynika z części kierunkowej Strategii, tj. celu szczegółowego 2.3 Racjonalna gospodarka odpadami i efektywne wykorzystanie surowców. _x000a_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_x000a_Problem i jego rozwiązanie mają wymiar i oddziaływanie ponadlokalne, ponieważ korzyści z poprawy gospodarki odpadami w postaci poprawy stanu środowiska i bezpieczeństwa ekologicznego oraz komfortu życia odniosą co najmniej mieszkańcy zarówno gminy Wielka Wieś jak i gmin: Zabierzów, Zielonki oraz Kraków."/>
  </r>
  <r>
    <n v="69"/>
    <s v="Budowa PSZOK w Gminie Zabierzów"/>
    <s v="Gmina Zabierzów"/>
    <s v="Zaprojektowanie i budowa Punktu Selektywnego Zbierania Odpadów Komunalnych na terenie Gminy Zabierz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s v="2026-2028"/>
    <s v="III 2026"/>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_x000a_Realizacja projektu wynika z części kierunkowej Strategii, tj. celu szczegółowego 2.3 Racjonalna gospodarka odpadami i efektywne wykorzystanie surowców. _x000a_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_x000a_Problem i jego rozwiązanie mają wymiar i oddziaływanie ponadlokalne, ponieważ korzyści z poprawy gospodarki odpadami w postaci poprawy stanu środowiska i bezpieczeństwa ekologicznego oraz komfortu życia odniosą co najmniej mieszkańcy zarówno gminy Zabierzów jak i gmin: Wielka Wieś, Liszki oraz Kraków."/>
  </r>
  <r>
    <n v="184"/>
    <s v="Rewitalizacja Parku Kurdwanów"/>
    <s v="Gmina Miejska Kraków"/>
    <s v="Projekt obejmuje utworzenie i udostępnienie mieszkańcom parku spacerowo-wypoczynkowego. Rozwiązania projektowe co do zasady mają na celu działanie w duchu zrównoważonego rozwoju, a tym samym retencjonowanie wody na terenie parku, w szczególności ograniczenie spływu wód opadowych do kanalizacji poprzez wprowadzenie rozwiązań błękitno-zielonej infrastruktury, przyczyniających się do poprawy lokalnego obiegu wody, stosunków wodno-glebowych, a tym samym zapewnienie możliwości wykorzystania wody przez roślinność. W parku będą zastosowane alejki o nawierzchni przepuszczalnej. Planowany jest również montaż urządzeń małej architektury stojaki na rowery, ławki, kosze, nasadzenia zieleni oraz wykonanie wodnego placu zabaw który będzie służył zatrzymywaniu wody opadowej."/>
    <s v="Projekt realizuje typ operacji A w ramach Działania 2.26 FEM tj. rozwój zielonej i niebieskiej infrastruktury w miastach. Projekt spełnia wszystkie warunki wskazane w programie i linii demarkacyjnej oraz nie zawiera elementów wyłączonych ze wsparcia w ramach programu. "/>
    <x v="8"/>
    <x v="0"/>
    <s v="FEM 2021-2027, CS 2(vii) "/>
    <n v="1895575"/>
    <n v="430089.16821708943"/>
    <s v="2021-2027"/>
    <s v="I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zmagające się okresy suszy, wysychanie wód powierzchniowych oraz tworzenie wysp ciepła, brak ciągłości terenów zielonych, w tym tzw. zielonych korytarzy oraz potrzebę ochrony i wspierania bioróżnorodności._x000a_Realizacja projektu wynika z części kierunkowej Strategii, tj. celu szczegółowego 2.1 Sprawny system gospodarowania przestrzenią, uwzględniający dążenie do neutralności klimatycznej. _x000a_Projekt jest powiązany z pozostałymi projektami w ramach przedsięwzięcia (wiązki projektów), ponieważ dzięki ich realizacji zrealizowany zostanie wspólny efekt środowiskowy w postaci ochrony i zachowania przyrody oraz wzrostu różnorodności biologicznej a także większej dostępności atrakcyjnych, publicznych terenów zieleni._x000a_Jest on również komplementarny do projektów planowanych do realizacji w ramach przedsięwzięcia pn. Podnoszenie poziomu retencji na terenie Metropolii Krakowskiej. _x000a_Problem i jego rozwiązanie mają wymiar i oddziaływanie ponadlokalne, ponieważ projekty zlokalizowane zostały w centralnym mieście obszaru metropolitalnego, co oznacza że korzystać z nich będą wszyscy użytkownicy i mieszkańcy miasta, w tym mieszkańcy innych gmin Metropolii Krakowskiej. Projekt jest zintegrowany, ponieważ korzyści w postaci poprawy dostępności terenów zielonych oraz niwelacji miejskich wysp ciepła odniosą mieszkańcy zarówno gminy miejskiej Kraków jak i 14 gmin z nią sąsiadujących. W wyniku zaplanowanej interwencji powstaną trzy nowe parki spacerowo-wypoczynkowe dostępne publicznie."/>
  </r>
  <r>
    <n v="70"/>
    <s v="Budowa dodatkowych miejsc parkingowych w systemie &quot;Parkuj i jedź&quot; zlokalizowanych przy stacji kolejowej Baranówka"/>
    <s v="Gmina Kocmyrzów-Luborzyca"/>
    <s v="Rozbudowa parkingów „parkuj i jedź” przy stacjach kolejowych w Gminie Kocmyrzów – Luborzyc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4389208"/>
    <n v="995872.39642419573"/>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Kocmyrzów-Luborzyca, jak i gmin Michałowice oraz Kraków."/>
  </r>
  <r>
    <n v="71"/>
    <s v="Budowa przystanku kolejowego SKA „Kraków Prądnik Czerwony” wraz z budową parkingu typu Park &amp; Ride"/>
    <s v="Gmina Miejska Kraków"/>
    <s v="Budowa przystanku kolej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93591370.799999997"/>
    <n v="21608147.853993028"/>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miejskiej Kraków jak i 14 gmin z nią sąsiadujących."/>
  </r>
  <r>
    <n v="72"/>
    <s v="Budowa zintegrowanego węzła przesiadkowego wraz z parkingiem P&amp;R Bronowice oraz terminalem autobusowym"/>
    <s v="Gmina Miejska Kraków"/>
    <s v="Budowa węzła przesiadkowego, terminalu autobus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52621811.630000003"/>
    <n v="12149195.768014224"/>
    <s v="2025-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miejskiej Kraków jak i 14 gmin z nią sąsiadujących."/>
  </r>
  <r>
    <n v="73"/>
    <s v="Budowa Parkingu P&amp;R w Raciborowicach"/>
    <s v="Gmina Michałowice"/>
    <s v="Budowa parkingu P&amp;R w Raciborowicach - nawierzchnia, bike and ride, przystanki autobusowe, dojście chodnikiem.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400000"/>
    <n v="771429.86794935795"/>
    <s v="2024-2026"/>
    <s v="X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Michałowice jak i gmin Zielonki, Kocmyrzów-Luborzyca oraz Kraków. "/>
  </r>
  <r>
    <n v="74"/>
    <s v="Budowa Parkingu P&amp;R w Więcławicach"/>
    <s v="Gmina Michałowice"/>
    <s v="Budowa Parkingu P&amp;R w Więcławicach - nawierzchnia, przystanki autobusowe, bike nad ride, dojścia dla pieszych, przejścia dla pieszych, ciąg pieszo-rowerow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5064170.25"/>
    <n v="1149015.3491854607"/>
    <s v="2024-2026"/>
    <s v="X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Michałowice jak i gmin Zielonki, Kocmyrzów-Luborzyca oraz Kraków. "/>
  </r>
  <r>
    <n v="75"/>
    <s v="Rozbudowa Parkingu P&amp;R w Michałowicach"/>
    <s v="Gmina Michałowice"/>
    <s v="Rozbudowa Parkingu P&amp;R w Michałowicach o dodatkowe miejsca parkingowe (rozwój pozamiejskich miejsc parkingowy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550000"/>
    <n v="578572.40096201841"/>
    <s v="2026-2027"/>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Michałowice jak i gmin Zielonki, Kocmyrzów-Luborzyca oraz Kraków. "/>
  </r>
  <r>
    <n v="76"/>
    <s v="Rozwój zrównoważonej mobilności na terenie Miasta Niepołomice – węzły przesiadkowe oraz bezpieczna ostatnia mila w dostępie do usług publicznych i węzłów"/>
    <s v="Gmina Niepołomice"/>
    <s v="Projekt zakłada budowę oraz przebudowę infrastruktury zachęcającej do podróży transportem zbiorowym oraz za pomocą form mobilności aktywnej w ważnych, węzłowych punktach Niepołomic. Inwestycja obejmuje m.in. _x000a_-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_x000a_-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2068288"/>
    <n v="2738187.5935925944"/>
    <s v="2025-2028"/>
    <s v="X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Niepołomice, jak i gmin Biskupice, Wieliczka, Igołomia-Wawrzeńczyce oraz Kraków."/>
  </r>
  <r>
    <n v="77"/>
    <s v="Modernizacja przystanków autobusowych zgodnie ze standardami SMK"/>
    <s v="Gmina Skawina"/>
    <s v="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612500"/>
    <n v="365861.95943186461"/>
    <s v="2024-2026"/>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Skawina jak i gmin: Mogilany, Czernichów oraz Kraków."/>
  </r>
  <r>
    <n v="78"/>
    <s v="Zakup nowego taboru autobusowego wraz z niezbędną infrastrukturą oraz systemem elektrycznej informacji pasażerskiej na przystankach w Gminie Wieliczka"/>
    <s v="Wielicka Spółka Transportowa sp. z o.o. "/>
    <s v="Projekt obejmuje zakup nowego taboru autobusowego wraz z niezbędną infrastrukturą towarzyszącą oraz zakup elektronicznych tablic informacji pasażerskiej zamontowanych w mieście i gminie Wielicz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8232512"/>
    <n v="4136795.3895720835"/>
    <s v="2026-2029"/>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Wieliczka jak i gmin: Biskupice, Niepołomice, Kraków oraz Świątniki Górne. "/>
  </r>
  <r>
    <n v="79"/>
    <s v="Budowa P&amp;R w Rudawie w gminie Zabierzów"/>
    <s v="Gmina Zabierzów"/>
    <s v="Budowa miejsc postojowych w ramach parkingu 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s v="2026-2027"/>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Zabierzów jak i gmin: Wielka Wieś, Liszki oraz Kraków."/>
  </r>
  <r>
    <n v="80"/>
    <s v="Budowa P&amp;R II w Zabierzowie w gminie Zabierzów "/>
    <s v="Gmina Zabierzów"/>
    <s v="Budowa miejsc postojowych w ramach parkingu P+R oraz infrastruktury towarzyszącej.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s v="2026-2027"/>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Zabierzów jak i gmin: Wielka Wieś, Liszki oraz Kraków."/>
  </r>
  <r>
    <n v="183"/>
    <s v="Budowa miejsc postojowych (P&amp;R) w Gminie Zabierzów"/>
    <s v="Gmina Zabierzów"/>
    <s v="Budowa miejsc postojowych w ramach parkingu/parkingów P&am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855893"/>
    <n v="874867.94935789809"/>
    <s v="2026-2029"/>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_x000a_Problem i jego rozwiązanie mają wymiar i oddziaływanie ponadlokalne, ponieważ korzyści z poprawy stanu środowiska oraz komfortu życia odniosą co najmniej mieszkańcy zarówno gminy Zabierzów jak i gmin: Wielka Wieś, Liszki oraz Kraków."/>
  </r>
  <r>
    <n v="81"/>
    <s v="Budowa drogi dla rowerów wzdłuż południowej strony Al. Pokoju"/>
    <s v="Gmina Miejska Kraków"/>
    <s v="Budowa drogi dla rowerów wzdłuż południowej strony Al. Pokoju - całość prac. Zgodnie ze &quot;Studium podstawowych tras rowerowych Miasta Krakowa&quot;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4745638.13"/>
    <n v="1095661.378800822"/>
    <s v="2024-2026"/>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miejskiej Kraków, jak i 14 gmin z nią sąsiadujących."/>
  </r>
  <r>
    <n v="82"/>
    <s v="Budowa drogi dla rowerów na odcinku ul. Walerego Sławka od skrzyżowania z ul. Kamieńskiego do skrzyżowania z ul. Puszkarską"/>
    <s v="Gmina Miejska Kraków"/>
    <s v="Budowa drogi dla rowerów na odcinku ul. Walerego Sławka od skrzyżowania z ul. Kamieńskiego do skrzyżowania z ul. Puszkarską.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610078.7"/>
    <n v="833486.1819776973"/>
    <s v="2025-2026"/>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miejskiej Kraków, jak i 14 gmin z nią sąsiadujących."/>
  </r>
  <r>
    <n v="83"/>
    <s v="Budowa drogi dla rowerów po północnej stronie ul. Brożka"/>
    <s v="Gmina Miejska Kraków"/>
    <s v="Budowa drogi dla rowerów po północnej stronie ul. Broż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069951.69"/>
    <n v="247027.84152563897"/>
    <s v="2024-2026"/>
    <s v="X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miejskiej Kraków, jak i 14 gmin z nią sąsiadujących."/>
  </r>
  <r>
    <n v="84"/>
    <s v="Budowa ścieżki rowerowej wzdłuż ul. Nawojki w Krakowie"/>
    <s v="Gmina Miejska Kraków"/>
    <s v="Budowa ścieżki rowerowej wzdłuż ul. Nawojki.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647628.9700000002"/>
    <n v="611278.13127698388"/>
    <s v="2024-2025"/>
    <s v="X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miejskiej Kraków, jak i 14 gmin z nią sąsiadujących."/>
  </r>
  <r>
    <n v="85"/>
    <s v="Budowa ścieżki rowerowej wzdłuż ul. Jancarza w Krakowie"/>
    <s v="Gmina Miejska Kraków"/>
    <s v="Budowa ścieżki rowerowej wzdłuż ul. Jancarz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561377.87"/>
    <n v="360487.12164938939"/>
    <s v="2024-2025"/>
    <s v="X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miejskiej Kraków, jak i 14 gmin z nią sąsiadujących."/>
  </r>
  <r>
    <n v="86"/>
    <s v="Budowa CPR przy drodze wojewódzkiej nr 774 w miejscowości Cholerzyn, Budzyń i Kryspinów, gm. Liszki"/>
    <s v="Gmina Liszki"/>
    <s v="Budowa ciągu pieszo-rowerowego wzdłuż drogi wojewódzkiej nr 774, od granicy Gminy do Zalewu na Piaska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9350000"/>
    <n v="2121432.1368607343"/>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Liszki, jak i gmin Zabierzów, Czernichów oraz Kraków."/>
  </r>
  <r>
    <n v="87"/>
    <s v="Budowa ciągu pieszo-rowerowego w Młodziejowicach"/>
    <s v="Gmina Michałowice"/>
    <s v="Projekt stanowi kontynuację budowanej sieci ścieżek rowerowych na terenie Gminy Michałowice zgodnie z istniejącą funkcjonalną siecią ścieżek rowerowych na terenie obszaru funkcjonalnego.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385829.6800000002"/>
    <n v="541323.61029178207"/>
    <s v="2026-2027"/>
    <s v="X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Michałowice jak i gmin Zielonki, Kocmyrzów-Luborzyca oraz Kraków. "/>
  </r>
  <r>
    <n v="88"/>
    <s v="Budowa ciągów pieszo-rowerowych i/lub ścieżek rowerowych prowadzących do przystanków komunikacji zbiorowej"/>
    <s v="Gmina Skawina"/>
    <s v="Projekt zakłada budowę ciągów pieszo- rowerowych i ścieżek rowerowych prowadzących do przystanków komunikacji zbiorowej na terenie gminy Skawin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6842249.989999998"/>
    <n v="3821357.2605164037"/>
    <s v="2024-2026"/>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Skawina jak i gmin: Mogilany, Czernichów oraz Kraków."/>
  </r>
  <r>
    <n v="89"/>
    <s v="Utworzenie ścieżki rowerowej przy drodze gminnej - ulica Panciawa w m.Rzeszotary"/>
    <s v="Gmina Świątniki Górne"/>
    <s v="Projekt obejmuje budowę ścieżki rowerowej  przy ul. Panciawa w miejscowości Rzeszotar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s v="2024-2025"/>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_x000a_Realizacja projektu wynika z części kierunkowej Strategii, tj. celu szczegółowego 3.2 Wysoka dostępność infrastruktury zrównoważonej mobilności i integracja różnych form transportu. _x000a_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_x000a_Problem i jego rozwiązanie mają wymiar i oddziaływanie ponadlokalne, ponieważ korzyści z poprawy stanu środowiska oraz komfortu życia odniosą co najmniej mieszkańcy gminy Świątniki Górne jak i gmin: Mogilany, Wieliczka oraz Kraków."/>
  </r>
  <r>
    <n v="90"/>
    <s v="Zwiększenie miejsc w oddziałach przedszkolnych w Gminie Biskupice"/>
    <s v="Gmina Biskupice"/>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850998"/>
    <n v="193083.90434269636"/>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_x000a_Problem i jego rozwiązanie mają wymiar i oddziaływanie ponadlokalne, ponieważ korzyści z podniesienia dostępności i jakości miejsc przedszkolnych odniosą co najmniej mieszkańcy gminy Biskupice jak i gmin: Wieliczka, Niepołomice oraz Kraków. "/>
  </r>
  <r>
    <n v="91"/>
    <s v="Edukacja włączająca oraz likwidacja barier i podniesienie dostępności przedszkoli na terenie Igołomii-Wawrzeńczyce"/>
    <s v="Gmina Igołomia-Wawrzeńczyce"/>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703142"/>
    <n v="159536.68829695511"/>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_x000a_Problem i jego rozwiązanie mają wymiar i oddziaływanie ponadlokalne, ponieważ korzyści z podniesienia jakości miejsc przedszkolnych odniosą co najmniej mieszkańcy gminy Igołomia-Wawrzeńczyce jak i gmin: Kocmyrzów-Luborzyca, Niepołomice oraz Kraków. "/>
  </r>
  <r>
    <n v="92"/>
    <s v="Edukacja włączająca w przedszkolach i oddziałach przedszkolnych na terenie Gminy Kocmyrzów - Luborzyca."/>
    <s v="Gmina Kocmyrzów-Luborzyca"/>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2502878.7200000002"/>
    <n v="567881.00013613468"/>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_x000a_Problem i jego rozwiązanie mają wymiar i oddziaływanie ponadlokalne, ponieważ korzyści z podniesienia dostępności i jakości miejsc przedszkolnych odniosą co najmniej mieszkańcy gminy Kocmyrzów-Luborzyca, jak i gmin Igołomia-Wawrzeńczyce, Michałowice oraz Kraków."/>
  </r>
  <r>
    <n v="93"/>
    <s v="Utworzenie miejsc przedszkolnych na terenie Gminy Kocmyrzów - Luborzyca."/>
    <s v="Gmina Kocmyrzów-Luborzyc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2473669.73"/>
    <n v="561253.73916594812"/>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_x000a_Problem i jego rozwiązanie mają wymiar i oddziaływanie ponadlokalne, ponieważ korzyści z podniesienia dostępności i jakości miejsc przedszkolnych odniosą co najmniej mieszkańcy gminy Kocmyrzów-Luborzyca, jak i gmin Igołomia-Wawrzeńczyce, Michałowice oraz Kraków."/>
  </r>
  <r>
    <n v="94"/>
    <s v="&quot;Dwujęzyczny maluch&quot; – realizacja programu w zakresie języka angielskiego."/>
    <s v="Gmina Kocmyrzów-Luborzyca"/>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592419.52"/>
    <n v="134414.73884830059"/>
    <s v="2024-2026"/>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wysokiej jakości opieki przedszkolnej, zwłaszcza na obszarach wiejskich, która wpływa na wyrównanie szans edukacyjnych dzieci na dalszych jej etapach.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_x000a_Problem i jego rozwiązanie mają wymiar i oddziaływanie ponadlokalne, ponieważ korzyści z podniesienia jakości miejsc przedszkolnych odniosą co najmniej mieszkańcy gminy Kocmyrzów-Luborzyca, jak i gmin Igołomia-Wawrzeńczyce, Michałowice oraz Kraków."/>
  </r>
  <r>
    <n v="95"/>
    <s v="Tworzenie nowych miejsc przedszkolnych w placówkach oświatowych Gminy Liszki wraz z edukacją włączającą i realizacją zadań dodatkowych"/>
    <s v="Gmina Liszki"/>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1530000"/>
    <n v="347143.44057721103"/>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_x000a_Problem i jego rozwiązanie mają wymiar i oddziaływanie ponadlokalne, ponieważ korzyści z podniesienia dostępności i jakości miejsc przedszkolnych odniosą co najmniej mieszkańcy gminy Liszki, jak i gmin Zabierzów, Czernichów oraz Kraków."/>
  </r>
  <r>
    <n v="96"/>
    <s v="Edukacja włączająca w  oddziałach przedszkolnych"/>
    <s v="Gmina Liszki"/>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2295000"/>
    <n v="520715.16086581658"/>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_x000a_Problem i jego rozwiązanie mają wymiar i oddziaływanie ponadlokalne, ponieważ korzyści z podniesienia jakości miejsc przedszkolnych odniosą co najmniej mieszkańcy gminy Liszki, jak i gmin Zabierzów, Czernichów oraz Kraków."/>
  </r>
  <r>
    <n v="97"/>
    <s v="Dwujęzyczny Przedszkolak"/>
    <s v="Gmina Michałowice"/>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448491.96805372782"/>
    <n v="104143.03217316332"/>
    <s v="2024-2026"/>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_x000a_Problem i jego rozwiązanie mają wymiar i oddziaływanie ponadlokalne, ponieważ korzyści z podniesienia jakości miejsc przedszkolnych odniosą co najmniej mieszkańcy gminy Michałowice jak i gmin Zielonki, Kocmyrzów-Luborzyca oraz Kraków. "/>
  </r>
  <r>
    <n v="98"/>
    <s v="Realizacja zajęć dodatkowych w przedszkolu"/>
    <s v="Gmina Michałowice"/>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0"/>
    <s v="FEM 2021-2027, CS 4(f)"/>
    <n v="146880"/>
    <n v="33325.770295412258"/>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_x000a_Problem i jego rozwiązanie mają wymiar i oddziaływanie ponadlokalne, ponieważ korzyści z podniesienia jakości miejsc przedszkolnych odniosą co najmniej mieszkańcy gminy Michałowice jak i gmin Zielonki, Kocmyrzów-Luborzyca oraz Kraków. "/>
  </r>
  <r>
    <n v="99"/>
    <s v="Asystent Dziecka ze Specjalnymi Potrzebami Edukacyjnymi w przedszkolu"/>
    <s v="Gmina Michałowice"/>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m/>
    <m/>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_x000a_Problem i jego rozwiązanie mają wymiar i oddziaływanie ponadlokalne, ponieważ korzyści z podniesienia jakości miejsc przedszkolnych odniosą co najmniej mieszkańcy gminy Michałowice jak i gmin Zielonki, Kocmyrzów-Luborzyca oraz Kraków. "/>
  </r>
  <r>
    <n v="100"/>
    <s v="USUNIĘTY"/>
    <m/>
    <m/>
    <m/>
    <x v="2"/>
    <x v="1"/>
    <m/>
    <m/>
    <m/>
    <m/>
    <m/>
    <m/>
  </r>
  <r>
    <n v="101"/>
    <s v="Utworzenie przedszkola w Woli Zabierzowskiej"/>
    <s v="Gmina Niepołomice"/>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1417487"/>
    <n v="321615.2380088034"/>
    <s v="2026-2028"/>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_x000a_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_x000a_Problem i jego rozwiązanie mają wymiar i oddziaływanie ponadlokalne, ponieważ korzyści z podniesienia dostępności i jakości miejsc przedszkolnych odniosą co najmniej mieszkańcy gminy Niepołomice, jak i gmin Biskupice, Wieliczka, Igołomia-Wawrzeńczyce oraz Kraków."/>
  </r>
  <r>
    <n v="102"/>
    <s v="Mądry przedszkolak"/>
    <s v="Gmina Niepołomice"/>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0"/>
    <s v="FEM 2021-2027, CS 4(f)"/>
    <n v="1445000"/>
    <n v="327857.69387847709"/>
    <s v="2026-2028"/>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prawy jakości kształcenia na terenie Metropolii Krakowskiej._x000a_Problem i jego rozwiązanie mają wymiar i oddziaływanie ponadlokalne, ponieważ korzyści z podniesienia dostępności i jakości miejsc przedszkolnych odniosą co najmniej mieszkańcy gminy Niepołomice, jak i gmin Biskupice, Wieliczka, Igołomia-Wawrzeńczyce oraz Kraków."/>
  </r>
  <r>
    <n v="103"/>
    <s v="Utworzenie nowych miejsc przedszkolnych _x000a_w Gminie Skawina"/>
    <s v="Gmina Skawin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2700000"/>
    <n v="612606.07160684303"/>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_x000a_Problem i jego rozwiązanie mają wymiar i oddziaływanie ponadlokalne, ponieważ korzyści z podniesienia dostępności i jakości miejsc przedszkolnych odniosą co najmniej mieszkańcy gminy Skawina jak i gmin: Mogilany, Czernichów oraz Kraków."/>
  </r>
  <r>
    <n v="104"/>
    <s v="Utworzenie nowych miejsc przedszkolnych w Gminie Wieliczka"/>
    <s v="Gmina Wieliczk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724974.66125600005"/>
    <n v="164490.32564686664"/>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_x000a_Problem i jego rozwiązanie mają wymiar i oddziaływanie ponadlokalne, ponieważ korzyści z podniesienia dostępności i jakości miejsc przedszkolnych odniosą co najmniej mieszkańcy gminy Wieliczka jak i gmin: Biskupice, Niepołomice, Kraków oraz Świątniki Górne. "/>
  </r>
  <r>
    <n v="105"/>
    <s v="Tworzenie miejsc przedszkolnych oraz podnoszenie jakości edukacji przedszkolnej na terenie Gminy Wielka Wieś"/>
    <s v="Gmina Wielka Wieś"/>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3825000"/>
    <n v="867858.60144302761"/>
    <s v="2025-2027"/>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_x000a_Problem i jego rozwiązanie mają wymiar i oddziaływanie ponadlokalne, ponieważ korzyści z podniesienia dostępności i jakości miejsc przedszkolnych odniosą co najmniej mieszkańcy gminy Wielka Wieś jak i gmin: Zabierzów, Zielonki oraz Kraków."/>
  </r>
  <r>
    <n v="106"/>
    <s v="USUNIĘTY"/>
    <m/>
    <m/>
    <m/>
    <x v="2"/>
    <x v="1"/>
    <m/>
    <m/>
    <m/>
    <m/>
    <m/>
    <m/>
  </r>
  <r>
    <n v="107"/>
    <s v="DWUJĘZYCZNY MALUCH – Realizacja programów dwujęzyczności w zakresie języka angielskiego w oddziałach przedszkolnych"/>
    <s v="Gmina Zabierzów"/>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403507.28"/>
    <n v="93697.266922094524"/>
    <s v="2024-2025"/>
    <s v="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prawy jakości kształcenia na terenie Metropolii Krakowskiej._x000a_Problem i jego rozwiązanie mają wymiar i oddziaływanie ponadlokalne, ponieważ korzyści z podniesienia dostępności i jakości miejsc przedszkolnych odniosą co najmniej mieszkańcy gminy Zabierzów jak i gmin: Wielka Wieś, Liszki oraz Kraków."/>
  </r>
  <r>
    <n v="108"/>
    <s v="Rozwój kształcenia ogólnego w gminie Igołomia-Wawrzeńczyce"/>
    <s v="Gmina Igołomia-Wawrzeńczy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312800"/>
    <n v="70971.547851340933"/>
    <s v="2025-2027"/>
    <s v="I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_x000a_Problem i jego rozwiązanie mają wymiar i oddziaływanie ponadlokalne, ponieważ korzyści z podniesienia jakości edukacji odniosą co najmniej mieszkańcy zarówno gminy Igołomia-Wawrzeńczyce jak i gmin: Kocmyrzów-Luborzyca, Niepołomice oraz Kraków. "/>
  </r>
  <r>
    <n v="109"/>
    <s v="Edukacja włączająca w placówkach oświatowych na terenie gminy Igołomia-Wawrzeńczyce"/>
    <s v="Gmina Igołomia-Wawrzeńczy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469200"/>
    <n v="106457.32177701138"/>
    <s v="2025-2028"/>
    <s v="VII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czniów z uwzględnieniem ich specjalnych potrzeb, deficytów i uzdolnień._x000a_Problem i jego rozwiązanie mają wymiar i oddziaływanie ponadlokalne, ponieważ korzyści z podniesienia jakości edukacji odniosą co najmniej mieszkańcy zarówno gminy Igołomia-Wawrzeńczyce jak i gmin: Kocmyrzów-Luborzyca, Niepołomice oraz Kraków. "/>
  </r>
  <r>
    <n v="110"/>
    <s v="Asystent Ucznia ze Specjalnymi Potrzebami Edukacyjnymi w szkole"/>
    <s v="Gmina Michałow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669694.0554521941"/>
    <n v="616372.46449153696"/>
    <s v="2024-2026"/>
    <s 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czniów z uwzględnieniem ich specjalnych potrzeb, deficytów i uzdolnień._x000a_Problem i jego rozwiązanie mają wymiar i oddziaływanie ponadlokalne, ponieważ korzyści z podniesienia jakości edukacji odniosą co najmniej mieszkańcy zarówno gminy Michałowice jak i gmin Zielonki, Kocmyrzów-Luborzyca oraz Kraków. "/>
  </r>
  <r>
    <n v="111"/>
    <s v="Kreatywny uczeń - kreatywna szkoła"/>
    <s v="Gmina Michałow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762500.56722784415"/>
    <n v="177428.86962835232"/>
    <s v="2025-2027"/>
    <s v="I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_x000a_Problem i jego rozwiązanie mają wymiar i oddziaływanie ponadlokalne, ponieważ korzyści z podniesienia jakości edukacji odniosą co najmniej mieszkańcy zarówno gminy Michałowice jak i gmin Zielonki, Kocmyrzów-Luborzyca oraz Kraków. "/>
  </r>
  <r>
    <n v="112"/>
    <s v="Przyjazna Szkoła"/>
    <s v="Gmina Michałow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64700.12252121433"/>
    <n v="38324.635839724098"/>
    <s v="2025-2027"/>
    <s v="I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_x000a_Problem i jego rozwiązanie mają wymiar i oddziaływanie ponadlokalne, ponieważ korzyści z podniesienia jakości edukacji odniosą co najmniej mieszkańcy zarówno gminy Michałowice jak i gmin Zielonki, Kocmyrzów-Luborzyca oraz Kraków. "/>
  </r>
  <r>
    <n v="113"/>
    <s v="Szkoła otwarta na edukację włączającą"/>
    <s v="Gmina Michałow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48993.24281889547"/>
    <n v="57486.953759586147"/>
    <s v="2024-2026"/>
    <s 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czniów z uwzględnieniem ich specjalnych potrzeb, deficytów i uzdolnień._x000a_Problem i jego rozwiązanie mają wymiar i oddziaływanie ponadlokalne, ponieważ korzyści z podniesienia jakości edukacji odniosą co najmniej mieszkańcy zarówno gminy Michałowice jak i gmin Zielonki, Kocmyrzów-Luborzyca oraz Kraków. "/>
  </r>
  <r>
    <n v="114"/>
    <s v="Edukacja włączająca w szkołach podstawowych Gminy Mogilany"/>
    <s v="Gmina Mogilany"/>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838929.6"/>
    <n v="190345.69133729636"/>
    <s v="2024-2026"/>
    <s 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czniów z uwzględnieniem ich specjalnych potrzeb, deficytów i uzdolnień._x000a_Problem i jego rozwiązanie mają wymiar i oddziaływanie ponadlokalne, ponieważ korzyści z podniesienia jakości edukacji odniosą co najmniej mieszkańcy zarówno gminy Mogilany, jak i gmin Skawina, Świątniki Górne oraz Kraków."/>
  </r>
  <r>
    <n v="115"/>
    <s v="Podniesienie jakości kształcenia, wsparcie cyfryzacji oraz rozszerzenie kompetencji kadry w szkołach podstawowych Gminy Mogilany"/>
    <s v="Gmina Mogilany"/>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2009726.4"/>
    <n v="455989.10922539362"/>
    <s v="2025-2027"/>
    <s v="I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_x000a_Problem i jego rozwiązanie mają wymiar i oddziaływanie ponadlokalne, ponieważ korzyści z podniesienia jakości edukacji odniosą co najmniej mieszkańcy zarówno gminy Mogilany, jak i gmin Skawina, Świątniki Górne oraz Kraków."/>
  </r>
  <r>
    <n v="116"/>
    <s v="Edukacja włączająca w gminie Niepołomice"/>
    <s v="Gmina Niepołom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589630.07999999996"/>
    <n v="136132.35749082261"/>
    <s v="2025-2028"/>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czniów z uwzględnieniem ich specjalnych potrzeb, deficytów i uzdolnień._x000a_Problem i jego rozwiązanie mają wymiar i oddziaływanie ponadlokalne, ponieważ korzyści z podniesienia jakości edukacji odniosą co najmniej mieszkańcy zarówno gminy Niepołomice, jak i gmin Biskupice, Wieliczka, Igołomia-Wawrzeńczyce oraz Kraków."/>
  </r>
  <r>
    <n v="117"/>
    <s v="Rozwój kompetencji kluczowych uczniów szkół z terenu gminy Niepołomice"/>
    <s v="Gmina Niepołom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380400.74"/>
    <n v="88516.751599767304"/>
    <s v="2025-2028"/>
    <s v="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_x000a_Problem i jego rozwiązanie mają wymiar i oddziaływanie ponadlokalne, ponieważ korzyści z podniesienia jakości edukacji odniosą co najmniej mieszkańcy zarówno gminy Niepołomice, jak i gmin Biskupice, Wieliczka, Igołomia-Wawrzeńczyce oraz Kraków."/>
  </r>
  <r>
    <n v="118"/>
    <s v="Wspieranie uzdolnień uczniów szkół prowadzonych przez Gminę Wieliczka poprzez rozwijanie kompetencji kluczowych"/>
    <s v="Gmina Wieliczka"/>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540255.53"/>
    <n v="358407.33682373469"/>
    <s v="2025-2027"/>
    <s v="I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_x000a_Problem i jego rozwiązanie mają wymiar i oddziaływanie ponadlokalne, ponieważ korzyści z podniesienia jakości edukacji odniosą co najmniej mieszkańcy zarówno gminy Wieliczka jak i gmin: Biskupice, Niepołomice, Kraków oraz Świątniki Górne. "/>
  </r>
  <r>
    <n v="119"/>
    <s v="Edukacja włączająca szansą dla rozwoju osobistego uczniów szkół prowadzonych przez Gminę Wieliczka"/>
    <s v="Gmina Wieliczka"/>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317646.31"/>
    <n v="535092.53803707904"/>
    <s v="2024-2026"/>
    <s 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czniów z uwzględnieniem ich specjalnych potrzeb, deficytów i uzdolnień._x000a_Problem i jego rozwiązanie mają wymiar i oddziaływanie ponadlokalne, ponieważ korzyści z podniesienia jakości edukacji odniosą co najmniej mieszkańcy zarówno gminy Wieliczka jak i gmin: Biskupice, Niepołomice, Kraków oraz Świątniki Górne. "/>
  </r>
  <r>
    <n v="120"/>
    <s v="Edukacja włączająca w Gminie Wielka Wieś"/>
    <s v="Gmina Wielka Wieś"/>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1499053.83"/>
    <n v="346097.89901415282"/>
    <s v="2024-2026"/>
    <s 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czniów z uwzględnieniem ich specjalnych potrzeb, deficytów i uzdolnień._x000a_Problem i jego rozwiązanie mają wymiar i oddziaływanie ponadlokalne, ponieważ korzyści z podniesienia jakości edukacji odniosą co najmniej mieszkańcy zarówno gminy Wielka Wieś jak i gmin: Zabierzów, Zielonki oraz Kraków."/>
  </r>
  <r>
    <n v="121"/>
    <s v="Podniesienie jakości kształcenia ogólnego w Gminie Wielka Wieś"/>
    <s v="Gmina Wielka Wieś"/>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734868.92"/>
    <n v="170999.16695753345"/>
    <s v="2025-2027"/>
    <s v="I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_x000a_Problem i jego rozwiązanie mają wymiar i oddziaływanie ponadlokalne, ponieważ korzyści z podniesienia jakości edukacji odniosą co najmniej mieszkańcy zarówno gminy Wielka Wieś jak i gmin: Zabierzów, Zielonki oraz Kraków."/>
  </r>
  <r>
    <n v="122"/>
    <s v="Edukacja włączająca w placówkach oświatowych na terenie gminy Zabierzów"/>
    <s v="Gmina Zabierzów"/>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204558.91"/>
    <n v="508983.19442199811"/>
    <s v="2024-2026"/>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czniów z uwzględnieniem ich specjalnych potrzeb, deficytów i uzdolnień._x000a_Problem i jego rozwiązanie mają wymiar i oddziaływanie ponadlokalne, ponieważ korzyści z podniesienia jakości edukacji odniosą co najmniej mieszkańcy zarówno gminy Zabierzów jak i gmin: Wielka Wieś, Liszki oraz Kraków."/>
  </r>
  <r>
    <n v="123"/>
    <s v="Podniesienie jakości kształcenia ogólnego poprzez realizację zajęć dodatkowych i warsztatów w szkołach z terenu Gminy Zabierzów"/>
    <s v="Gmina Zabierzów"/>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282538.6100000001"/>
    <n v="298438.30366492149"/>
    <s v="2025-2027"/>
    <s 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_x000a_Problem i jego rozwiązanie mają wymiar i oddziaływanie ponadlokalne, ponieważ korzyści z podniesienia jakości edukacji odniosą co najmniej mieszkańcy zarówno gminy Zabierzów jak i gmin: Wielka Wieś, Liszki oraz Kraków."/>
  </r>
  <r>
    <n v="124"/>
    <s v="Centrum Kompetencji Zawodowych w Gminie Miejskiej Kraków"/>
    <s v="Gmina Miejska Kraków"/>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22110271.34"/>
    <n v="5104765.6223304784"/>
    <s v="2024-2028"/>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podnoszenie jakości i poprawa wizerunku kształcenia zawodowego, a także jego rozwój w kierunkach wynikających z zapotrzebowania regionalnego rynku pracy.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_x000a_Problem i jego rozwiązanie mają wymiar i oddziaływanie ponadlokalne, ponieważ korzyści z podniesienia jakości edukacji odniosą co najmniej mieszkańcy gminy Kraków i 14 gmin sąsiadujących z miastem."/>
  </r>
  <r>
    <n v="125"/>
    <s v="Rozwijanie umiejętności zawodowych uczniów oraz kadry pedagogicznej szkół prowadzących kształcenie zawodowe w Niepołomicach"/>
    <s v="Gmina Niepołomice"/>
    <s v="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2719048"/>
    <n v="616927.89399646048"/>
    <s v="2025-2028"/>
    <s v="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podnoszenie jakości i poprawa wizerunku kształcenia zawodowego, a także jego rozwój w kierunkach wynikających z zapotrzebowania regionalnego rynku pracy.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_x000a_Problem i jego rozwiązanie mają wymiar i oddziaływanie ponadlokalne, ponieważ korzyści z podniesienia jakości edukacji odniosą co najmniej mieszkańcy gminy Niepołomice, jak i gmin sąsiadujących z miastem."/>
  </r>
  <r>
    <n v="126"/>
    <s v="Rozwój kształcenia w Zespole Szkół w Gminie Świątniki Górne"/>
    <s v="Gmina Świątniki Górne"/>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1125000"/>
    <n v="255252.52983618461"/>
    <s v="2024-2026"/>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podnoszenie jakości i poprawa wizerunku kształcenia zawodowego, a także jego rozwój w kierunkach wynikających z zapotrzebowania regionalnego rynku pracy. _x000a_Realizacja projektu wynika z części kierunkowej Strategii, tj. celu szczegółowego 6.2 Atrakcyjna oferta kształcenia, dostosowana do oczekiwań rynku pracy. _x000a_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_x000a_Problem i jego rozwiązanie mają wymiar i oddziaływanie ponadlokalne, ponieważ korzyści z podniesienia jakości edukacji odniosą co najmniej mieszkańcy gminy Świątniki Górne, jak i gmin sąsiadujących z miastem."/>
  </r>
  <r>
    <n v="127"/>
    <s v="USUNIĘTY"/>
    <m/>
    <m/>
    <m/>
    <x v="2"/>
    <x v="1"/>
    <m/>
    <m/>
    <m/>
    <m/>
    <m/>
    <m/>
  </r>
  <r>
    <n v="128"/>
    <s v="„Nie jesteś sam&quot;"/>
    <s v="Gmina Biskupice"/>
    <s v="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500000.02"/>
    <n v="340336.71098606888"/>
    <s v="2025-2026"/>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29"/>
    <s v="Rozwój usług społecznych w gminie Czernichów"/>
    <s v="Gmina Czernichów"/>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7727928.29"/>
    <n v="1784205.2709348234"/>
    <s v="2025-2027"/>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0"/>
    <s v="USUNIĘTY"/>
    <m/>
    <m/>
    <m/>
    <x v="2"/>
    <x v="1"/>
    <m/>
    <m/>
    <m/>
    <m/>
    <m/>
    <m/>
  </r>
  <r>
    <n v="131"/>
    <s v="Rozwój placówek wsparcia dziennego dla dzieci i młodzieży w gminie Igołomia-Wawrzeńczyce"/>
    <s v="Gmina Igołomia-Wawrzeńczyc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3000000"/>
    <n v="680673.41289649229"/>
    <s v="2025-2027"/>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2"/>
    <s v="Realizacja usług społecznych zgodnie z zasadą deinstytucjonalizacji, na terenie gminy Igołomia-Wawrzeńczyce"/>
    <s v="Gmina Igołomia-Wawrzeńczy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000000"/>
    <n v="226891.13763216409"/>
    <s v="2026-2029"/>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3"/>
    <s v="Utworzenie placówki wsparcia dziennego dla dzieci i młodzieży z terenu Gminy Kocmyrzów – Luborzyca"/>
    <s v="Gmina Kocmyrzów-Luborzyca"/>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393755.06"/>
    <n v="543121.80877614918"/>
    <s v="2024-2026"/>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4"/>
    <s v="Centrum Wsparcia Pieczy Zastępczej"/>
    <s v="Gmina Miejska Kraków"/>
    <s v="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1768920.45"/>
    <n v="408404.04728372546"/>
    <s v="2027-2028"/>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5"/>
    <s v="Utworzenie Centrum dla Rodzin "/>
    <s v="Gmina Miejska Kraków"/>
    <s v="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6323208.6500000004"/>
    <n v="1459887.0200632606"/>
    <s v="2025-2029"/>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6"/>
    <s v="Utworzenie Centrum Pomocy dla Dzieci"/>
    <s v="Gmina Miejska Kraków"/>
    <s v="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_x000a_Grupę docelową stanowią rodziny dzieci doznających przemocy domowej oraz pokrzywdzonych przestępstwem z terenu Gminy Miejskiej Kraków. _x000a_Działania w projekcie obejmują zaangażowanie specjalistów i uruchomienie usług, prowadzenie specjalistycznego wsparcia  dla grupy docelowej oraz zapewnienie niezbędnych warunków do realizacji zadania. "/>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7762170.7199999997"/>
    <n v="1792111.0798143744"/>
    <s v="2025-2028"/>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7"/>
    <s v="Rozwój usług w Gminie Miejskiej Kraków w zakresie dostępności usług kierowanych do dzieci i młodzieży  - usamodzielniających się wychowanków opuszczających piecze zastępczą"/>
    <s v="Gmina Miejska Kraków"/>
    <s v="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3953865.66"/>
    <n v="912858.87839678628"/>
    <s v="2025-2029"/>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8"/>
    <s v="Podniesienie dostępności usług kierowanych do dzieci i młodzieży na terenie Gminy Miejskiej Kraków"/>
    <s v="Gmina Miejska Kraków"/>
    <s v="Realizacja projektu przyczyni się do zwiększenia dostępu dzieci i młodzieży mieszkającej w obszarze Gminy Miejskiej Kraków do specjalistycznego wsparcia w formie opieki dziennej. Grupę docelową stanowią dzieci i młodzież przeżywające trudności rozwojowe i sprawiające problemy wychowawcze. Działania w projekcie obejmują uruchomienie wsparcia, zgodnie z ustawą o wspieraniu rodziny i systemie pieczy zastępczej z dn. 9.06.2011 r . w obszarze wspierania rodziny, w zakresie pomocy w opiece i wychowaniu dzieci z rodzin przeżywających trudności w wypełnianiu funkcji opiekuńczo–wychowawczych oraz prowadzenie specjalistycznego wsparcia dla grupy docelowej, w tym m.in. zajęcia socjoterapeutyczne, terapeutyczne, korekcyjne, kompensacyjne, logopedyczne; terapię pedagogiczną, psychologiczną.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m/>
    <m/>
    <s v="2025-2027"/>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39"/>
    <s v="W sile wieku 3 - Rozwój usług wsparcia  dla osób niesamodzielnych ze względu na stan zdrowia lub wiek"/>
    <s v="Gmina Miejska Kraków"/>
    <s v="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6881355.91"/>
    <n v="3897526.3569828924"/>
    <s v="2025-2027"/>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0"/>
    <s v="Centrum wsparcia opiekunów nieformalnych i opieki nad osobami niesamodzielnymi w Miejskim Centrum Opieki w Krakowie"/>
    <s v="Miejskie Centrum Opieki dla Osób Starszych, Przewlekle Niepełnosprawnych oraz Niesamodzielnych w Krakowie"/>
    <s v="W ramach projektu planowana jest realizacja:_x000a_1. Wczesnej opieki poszpitalnej._x000a_2. Usługi wypożyczalni sprzętu medycznego._x000a_3. Wsparcia edukacyjno-doradczego opiekunów nieformalnych._x000a_4. Działania zwiększające dostęp opiekunów do informacji na temat możliwości wsparcia, świadczeń itp. ułatwiających opiekę._x000a_5. Usług odciążeniowych / wytchnieniowych. 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0289233.439999999"/>
    <n v="2334535.8805645052"/>
    <s v="2024-2027"/>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1"/>
    <s v="Placówka zapewniająca dzienną opiekę osobom niesamodzielnym"/>
    <s v="Miejskie Centrum Opieki dla Osób Starszych, Przewlekle Niepełnosprawnych oraz Niesamodzielnych w Krakowie"/>
    <s v="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_x000a_W ramach Placówki planuje się:_x000a_1) Usługi opiekuńczo- pielęgnacyjne._x000a_2) Usługi terapeutyczne._x000a_3) Usługi wspomagają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8200755.0800000001"/>
    <n v="1860678.6495439489"/>
    <s v="2024-2029"/>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85"/>
    <s v="Rozszerzenie zakresu pomocy psychologicznej dla osób po doświadczeniu utraty lub zdarzenia urazowego"/>
    <s v="Gmina Miejska Kraków"/>
    <s v="Projekt adresowany jest do osób, które z powodu doświadczonej utraty lub zdarzenia skrajnie urazowego wymagają pomocy psychologicznej rozszerzonej o działania psychoterapeutyczne, wykraczające poza podstawowy standard interwencji kryzysowej. Pomoc skierowana jest do osób mieszkających, pracujących lub uczących się na terenie Gminy Miejskiej Kraków. Celem projektu jest zwiększenie dostępności pomocy psychologicznej dla osób w kryzysie oraz poszerzenie zakresu oferty pomocy świadczonej przez OIK w Krakowie."/>
    <s v="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5"/>
    <s v="FEM 2021-2027, CS 4(k)"/>
    <n v="1860169.17"/>
    <n v="422055.89916957845"/>
    <s v="2026-2029"/>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2"/>
    <s v="Centrum wsparcia opiekunów nieformalnych/faktycznych osób niesamodzielnych  - Nie jesteś sam"/>
    <s v="Gmina Liszki"/>
    <s v="Przedmiotem projektu jest pomoc w organizowaniu opieki nad osobami potrzebującymi wsparcia w codziennym funkcjonowaniu tak by jak najdłużej mogły pozostać w środowisku i miejscu_x000a_zamieszkania oraz przebywać w otoczeniu rodziny. Wsparcie oferowane w projekcie będzie prowadziło do odciążenia opiekunów nieformalnych/faktycznych osób niesamodzielnych oraz poprawę ich kompetencji opiekuńczych, a tym samym podniesienie jakości opieki domowej, świadczonej głównie przez rodziny. _x000a_Zakłada się, że Centrum Wsparcia opiekunów będzie oferowało co najmniej:_x000a_- wsparcie edukacyjno-doradcze opiekunów faktycznych, np. grupy wsparcia indywidualne poradnictwo w tym w formach mobilnych i niestacjonarnych;_x000a_- działania zwiększające dostęp opiekunów do informacji nt. możliwości wsparcia, świadczeń itp. ułatwiających opiekę , dostęp opiekunów nieformalnych/faktycznych do informacji, wsparcia, sprzętu, usług i procedur ułatwiających opiekę;_x000a_- działania informacyjno-edukacyjne kierowane do kadr związanych z opieką nad osobami potrzebującymi wsparcia w codziennym funkcjonowaniu. (dwa obszary, pomocy społecznej i służby zdrowia);_x000a_- ułatwienie w dostępie opiekunów faktycznych do sprzętu pielęgnacyjnego, rehabilitacyjnego i medycznego w połączeniu z nauka obsługi i doradztwa._x000a_Udzielane wsparcie będzie zgodne Modelem centrów wsparcia opiekunów nieformalnych/faktycznych w Małopols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179036"/>
    <n v="948186.23224576854"/>
    <s v="2026-2028"/>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3"/>
    <s v="Deinstytucjonalizacja usług społecznych dla osób starszych i zależnych "/>
    <s v="Gmina Michałowi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2972907.6583246361"/>
    <n v="686377.68298770254"/>
    <s v="2024-2026"/>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4"/>
    <s v="Wdrażanie na terenie Gminy Mogilany procesu deinstytucjonalizacji poprzez utworzenie Dziennego Domu Pobytu dla osób niesamodzielnych oraz rozwój oferty innych zdiagnozowanych usług społecznych"/>
    <s v="Gmina Mogilany"/>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3182241"/>
    <n v="722022.28070971544"/>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5"/>
    <s v="Wsparcie dla dzieci i rodzin w tym zagrożonych wykluczeniem społecznym poprzez organizację usług wsparcia oraz atrakcyjną ofertę opiekuńczo-wychowawczą i terapeutyczną "/>
    <s v="Gmina Mogilany"/>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785000"/>
    <n v="405000.68067341292"/>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6"/>
    <s v="Rozwiń żagle w „Przystani”"/>
    <s v="Gmina Niepołomic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590250.08"/>
    <n v="360813.64977083995"/>
    <s v="2025-2028"/>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7"/>
    <s v="Na młodość"/>
    <s v="Gmina Niepołomice"/>
    <s v="Przedmiotem projektu będzie poszerzenie oferty istniejącej placówki &quot;Przystań&quot;.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932998.5"/>
    <n v="211689.09107410265"/>
    <s v="2025-2028"/>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8"/>
    <s v="Zdrowiej w domu"/>
    <s v="Gmina Niepołomi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723513.93"/>
    <n v="164158.89867041796"/>
    <s v="2025-2028"/>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49"/>
    <s v="Rozwój Placówki Wsparcia Dziennego dla dzieci i młodzieży w Gminie Skawina"/>
    <s v="Gmina Skawina"/>
    <s v="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3930934.34"/>
    <n v="907564.55105857365"/>
    <s v="2025-2027"/>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0"/>
    <s v="Rozwój i funkcjonowanie placówek wsparcia dla osób starszych i niesamodzielnych"/>
    <s v="Gmina Skawina"/>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225777.84"/>
    <n v="975637.30057950271"/>
    <s v="2025-2027"/>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1"/>
    <s v="Utworzenie nowej placówki wsparcia dziennego dla dzieci i młodzieży - świetlica środowiskowa"/>
    <s v="Gmina Świątniki Górn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163422.1800000002"/>
    <n v="499485.64634174504"/>
    <s v="2024-2025"/>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2"/>
    <s v="Usługi w zakresie poradnictwa specjalistycznego "/>
    <s v="Gmina Świątniki Górn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1250000"/>
    <n v="283613.9220402051"/>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3"/>
    <s v="Rozwój usług społecznych w gminie Świątniki Górne"/>
    <s v="Gmina Świątniki Górn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833758.42"/>
    <n v="423373.67995751853"/>
    <s v="2024-2025"/>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4"/>
    <s v="USUNIĘTY"/>
    <m/>
    <m/>
    <m/>
    <x v="2"/>
    <x v="1"/>
    <m/>
    <m/>
    <m/>
    <m/>
    <m/>
    <m/>
  </r>
  <r>
    <n v="155"/>
    <s v="Przestrzeń możliwości"/>
    <s v="Gmina Wieliczka"/>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25522.99"/>
    <n v="51169.167763307167"/>
    <s v="2026-2027"/>
    <s v="X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6"/>
    <s v="„POKONAĆ OGRANICZENIA” – rozwój usług społecznych skierowanych do osób zależnych, niepełnosprawnych i ich opiekunów"/>
    <s v="Gmina Wieliczka"/>
    <s v="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_x000a_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_x000a_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3874477.02"/>
    <n v="879084.49879747699"/>
    <s v="2025-2029"/>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73"/>
    <s v="Siła jest w nas"/>
    <s v="Gmina Wieliczka"/>
    <s v="Rozwój usług społecznych skierowanych do osób potrzebujących wsparcia w codziennym funkcjonowaniu, w tym ze względu na wiek, chorobę, niepełnosprawność, w tym zwiększenie miejsc w istniejących lub utworzenie nowego ośrodka wsparcia."/>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2281812.6"/>
    <n v="517723.05667740619"/>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74"/>
    <s v="Razem pokonamy trudności"/>
    <s v="Gmina Wieliczka"/>
    <s v="Rozwój usług w zakresie mieszkalnictwa treningowego i wspomaganego (w tym dla osób w kryzysie bezdomności i zagrożonych wykluczeniem mieszkaniowym oraz wymagających wsparcia w codziennym funkcjonowaniu ze względu na wiek, niepełnosprawność czy zaburzenia psychiczne)."/>
    <s v="Projekt realizuje typ operacji D w ramach Działania 6.33 tj.: usługi w zakresie rozwoju mieszkalnictwa treningowego i wspomaganego.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6"/>
    <s v="FEM 2021-2027, CS 4(k)"/>
    <n v="1140906.395"/>
    <n v="258861.54989336117"/>
    <s v="2026-2028"/>
    <s v="XII 2025"/>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7"/>
    <s v="Rozwój placówek wsparcia dziennego dla dzieci i młodzieży w Gminie Wielka Wieś"/>
    <s v="Gmina Wielka Wieś"/>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774503.18"/>
    <n v="409692.97439567797"/>
    <s v="2024-2025"/>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8"/>
    <s v="Rozwój usług opiekuńczych dla osób potrzebujących wsparcia w codziennym funkcjonowaniu oraz wsparcie dotychczasowych opiekunów"/>
    <s v="Gmina Zabierzów"/>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222297.5599999996"/>
    <n v="974833.78200540249"/>
    <s v="2024-2026"/>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59"/>
    <s v="Rozwój usług społecznych w gminie Zielonki"/>
    <s v="Gmina Zielonki"/>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64280.06"/>
    <n v="107191.85002193338"/>
    <s v="2024-2026"/>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60"/>
    <s v="Rodzinnie w Zielonkach"/>
    <s v="Gmina Zielonki"/>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7027995"/>
    <n v="1594589.7808231611"/>
    <s v="2024-2026"/>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61"/>
    <s v="Poszerzenie działalności placówki wsparcia dziennego Miejsce Rodzinne w Zielonkach"/>
    <s v="Gmina Zielonki"/>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437186.35"/>
    <n v="331814.08584027895"/>
    <s v="2024-2026"/>
    <s v="X 2024"/>
    <s v="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zogniskowanych wokół działań mających przygotować samorządy na zmiany demograficzne i społeczne. _x000a_Realizacja projektu wynika z części kierunkowej Strategii, tj. celu szczegółowego 7.1 Dostępne i wysokiej jakości usługi społeczne oraz skoordynowana i aktywna współpraca w obszarze ochrony zdrowia. _x000a_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_x000a_Problem i jego rozwiązanie mają wymiar i oddziaływanie ponadlokalne, ponieważ projekt przyczyni się do stworzenia sieci miejsc świadczących usługi społeczne oraz podniesienia ich jakości i dostępności."/>
  </r>
  <r>
    <n v="162"/>
    <s v="Usługi w zakresie psychiatrii środowiskowej skierowanej do osób dorosłych"/>
    <s v="Gmina Świątniki Górne"/>
    <s v="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
    <s v="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5"/>
    <x v="0"/>
    <s v="FEM 2021-2027, CS 4(k)"/>
    <n v="1506968.4"/>
    <n v="350661.64048865612"/>
    <s v="2024-2025"/>
    <s v="X 2024"/>
    <s v="Projekt jest zintegrowany,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_x000a_Realizacja projektu wynika z części diagnostycznej Strategii, w której wskazano na wyzwanie jakim jest tworzenie wysokiej jakości usług społecznych i zdrowotnych, odpowiadających na wyzwania związane z kondycją psychiczną społeczeństwa._x000a_Realizacja projektu wynika z części kierunkowej Strategii, tj. celu szczegółowego 7.1 Dostępne i wysokiej jakości usługi społeczne oraz skoordynowana i aktywna współpraca w obszarze ochrony zdrowia. _x000a_Projekt jest powiązany z projektami w ramach przedsięwzięcia (wiązki projektów) pn. Podnoszenie dostępności i jakości usług społecznych na terenie Metropolii Krakowskiej, ponieważ dzięki ich realizacji zrealizowany zostanie wspólny efekt w postaci podniesienia jakości i dostępności usług psychiatrii środowiskowej na terenie Metropolii Krakowskiej. Projekt przyczyni się do rozwinięcia usług w zakresie psychiatrii środowiskowej, które umożliwią skorzystanie z opieki psychiatrycznej osobom mającym szczególne trudności w dostępie do nich._x000a_Problem i jego rozwiązanie mają wymiar i oddziaływanie ponadlokalne, ponieważ projekt przyczyni się do stworzenia sieci miejsc świadczących usługi psychiatrycznych oraz podniesienia ich jakości i dostępności."/>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s v="Głęboka modernizacja energetyczna budynków użyteczności publicznej na terenie gminy Biskupice"/>
    <x v="0"/>
    <s v="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3617953"/>
    <n v="820881.47206970095"/>
  </r>
  <r>
    <s v="Poprawa efektywności energetycznej - modernizacja  budynków użyteczności publicznej i budynków komunalnych na terenie gminy Biskupice"/>
    <x v="0"/>
    <s v="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1322220"/>
    <n v="300000"/>
  </r>
  <r>
    <s v="Termomodernizacja budynków użyteczności publicznej w Gminie Czernichów."/>
    <x v="1"/>
    <s v="W ramach projektu planowana jest termomodernizacja budynku publicznego, wpisanego do gminnej ewidencji zabytków, dla którego przewidziano zmianę sposobu użytkowania. Realizacja projektu zgodnie z audytami energetycznymi oraz kryteriami i warunkami dotyczącymi zakazu zmian w uchwałach antysmogowych i zgodności POP z art. 23 dyrektywy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3970489.85"/>
    <n v="900868.95902346051"/>
  </r>
  <r>
    <s v="Głęboka modernizacja energetyczna budynku na terenie gminy Igołomia-Wawrzeńczyce_x000a_"/>
    <x v="2"/>
    <s v="W ramach projektu planowana jest modernizacja energetyczna budynku wpisanego do rejestru zabytków.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1195530"/>
    <n v="271255.16177338111"/>
  </r>
  <r>
    <s v="Głęboka modernizacja energetyczna budynku SP w Igołomii"/>
    <x v="2"/>
    <s v="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1195530"/>
    <n v="271255.16177338111"/>
  </r>
  <r>
    <s v="USUNIĘTY"/>
    <x v="3"/>
    <m/>
    <m/>
    <m/>
    <m/>
    <m/>
    <m/>
    <m/>
  </r>
  <r>
    <s v="Termomodernizacja komunalnych budynków mieszkalnych - etap II"/>
    <x v="4"/>
    <s v="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14069096"/>
    <n v="3192153.1968961293"/>
  </r>
  <r>
    <s v="Termomodernizacja komunalnych budynków mieszkalnych w Krakowie"/>
    <x v="4"/>
    <s v="W ramach projektu planowana jest termomodernizacja 5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4444606.57"/>
    <n v="1032069.3300824336"/>
  </r>
  <r>
    <s v="Termomodernizacja komunalnych budynków mieszkalnych w Krakowie - II"/>
    <x v="4"/>
    <s v="W ramach projektu planowana jest termomodernizacja 3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s v="2.19 Poprawa efektywności energetycznej -  ZIT - dotacja"/>
    <s v="A"/>
    <s v="FEM 2021-2027, CS 2(i)"/>
    <n v="8024778.6200000001"/>
    <n v="1820751.1503380679"/>
  </r>
  <r>
    <s v="USUNIĘTY"/>
    <x v="3"/>
    <m/>
    <m/>
    <m/>
    <m/>
    <m/>
    <m/>
    <m/>
  </r>
  <r>
    <s v="USUNIĘTY"/>
    <x v="3"/>
    <m/>
    <m/>
    <m/>
    <m/>
    <m/>
    <m/>
    <m/>
  </r>
  <r>
    <s v="Termomodernizacja budynku komunalnego w Raciborowicach. Etap II"/>
    <x v="5"/>
    <s v="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637500"/>
    <n v="144643.1002405046"/>
  </r>
  <r>
    <s v="Modernizacja energetyczna obiektów BUP1"/>
    <x v="6"/>
    <s v="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1487500"/>
    <n v="337500.56722784409"/>
  </r>
  <r>
    <s v="Modernizacja energetyczna obiektów BUP2"/>
    <x v="6"/>
    <s v="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1453302.51"/>
    <n v="337467.20306513412"/>
  </r>
  <r>
    <s v="Termomodernizacja budynków użyteczności publicznej z wykorzystaniem odnawialnych źródeł energii"/>
    <x v="7"/>
    <s v="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2250000"/>
    <n v="510505.05967236921"/>
  </r>
  <r>
    <s v="Poprawa efektywności energetycznej - termomodernizacja budynków użyteczności publicznej i budynków komunalnych na terenie Gminy Świątniki Górne "/>
    <x v="7"/>
    <s v="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2198490.04"/>
    <n v="510505.05979333568"/>
  </r>
  <r>
    <s v="Termomodernizacja budynków użyteczności publicznej na terenie Gminy Wieliczka - etap III"/>
    <x v="8"/>
    <s v="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3337500"/>
    <n v="757249.17184734764"/>
  </r>
  <r>
    <s v="Termomodernizacja budynków użyteczności publicznej oraz budynków komunalnych na terenie Gminy Wieliczka - etap IV"/>
    <x v="8"/>
    <s v="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5887500"/>
    <n v="1335821.572809366"/>
  </r>
  <r>
    <s v="Modernizacja energetyczna budynków użyteczności publicznej w gminie Wielka Wieś - etap I"/>
    <x v="9"/>
    <s v="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2275000"/>
    <n v="516177.33811317332"/>
  </r>
  <r>
    <s v="USUNIĘTY"/>
    <x v="3"/>
    <m/>
    <m/>
    <m/>
    <m/>
    <m/>
    <m/>
    <m/>
  </r>
  <r>
    <s v="Termomodernizacja budynków użyteczności publicznej cz.I"/>
    <x v="10"/>
    <s v="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4250000"/>
    <n v="964287.33493669739"/>
  </r>
  <r>
    <s v="USUNIĘTY"/>
    <x v="3"/>
    <m/>
    <m/>
    <m/>
    <m/>
    <m/>
    <m/>
    <m/>
  </r>
  <r>
    <s v="Rozwój energii odnawialnej poprzez instalację magazynów energii w obiektach wodno-kanalizacyjnych oraz użyteczności publicznej na terenie gminy Czernichów"/>
    <x v="1"/>
    <s v="Magazyn energii uzupełniający do projektu realizowanego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A"/>
    <s v="FEM 2021-2027, CS 2(ii)"/>
    <n v="500000"/>
    <n v="113445.56881608204"/>
  </r>
  <r>
    <s v="Rozwój energii odnawialnej poprzez instalację OZE w obiektach wodno-kanalizacyjnych oraz użyteczności publicznej na terenie gminy Czernichów"/>
    <x v="1"/>
    <s v="Montaż instalacji OZE na obiektach wodno-kanalizacyjnych oraz użyteczności publicznej na terenie gminy Czernichów. "/>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C"/>
    <s v="FEM 2021-2027, CS 2(ii)"/>
    <n v="3257011"/>
    <n v="738986.93107047235"/>
  </r>
  <r>
    <s v="USUNIĘTY"/>
    <x v="3"/>
    <m/>
    <m/>
    <m/>
    <m/>
    <m/>
    <m/>
    <m/>
  </r>
  <r>
    <s v="Rozwój energii odnawialnej na terenie Gminy Liszki"/>
    <x v="11"/>
    <s v="Magazyn energii uzupełniający do projektu realizowane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A"/>
    <s v="FEM 2021-2027, CS 2(ii)"/>
    <n v="740000"/>
    <n v="167899.44184780141"/>
  </r>
  <r>
    <s v="Budowa elektrowni fotowoltaicznej w Piekarach, Gmina Liszki"/>
    <x v="11"/>
    <s v="Budowa instalacji fotowoltaicznej (wraz z magazynem energii) na potrzeby budynków: oczyszczalni ścieków w Piekarach oraz PSZOK."/>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C"/>
    <s v="FEM 2021-2027, CS 2(ii)"/>
    <n v="7465000"/>
    <n v="1693742.3424241049"/>
  </r>
  <r>
    <s v="Rozwój energii odnawialnej w budynkach użyteczności publicznej na terenie Gminy Liszki"/>
    <x v="11"/>
    <s v="W ramach projektu planowana jest Montaż instalacji OZE na budynkach użyteczności publicznej w gminie Liszki."/>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m/>
    <s v="FEM 2021-2027, CS 2(ii)"/>
    <n v="750000"/>
    <n v="170168.35322412307"/>
  </r>
  <r>
    <s v="USUNIĘTY"/>
    <x v="3"/>
    <m/>
    <m/>
    <m/>
    <m/>
    <m/>
    <m/>
    <m/>
  </r>
  <r>
    <s v="Rozwój energii odnawialnej w budynkach użyteczności publicznej na terenie Gminy Mogilany"/>
    <x v="12"/>
    <s v="Montaż instalacji OZE na budynkach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C"/>
    <s v="FEM 2021-2027, CS 2(ii)"/>
    <n v="4656541"/>
    <n v="1056527.884920815"/>
  </r>
  <r>
    <s v="Rozwój energii odnawialnej na terenie gminy Mogilany - Instalacje OZE w budynkach użyteczności publicznej – Szkoła Podstawowa w Libertowie"/>
    <x v="12"/>
    <s v="Montaż instalacji OZE na budynku użyteczności publicznej w gminie Mogilan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C"/>
    <s v="FEM 2021-2027, CS 2(ii)"/>
    <n v="650000"/>
    <n v="147479.23946090665"/>
  </r>
  <r>
    <s v="Budowa OZE na zespołach szkolnych w Gminie Niepołomice"/>
    <x v="13"/>
    <s v="Projekt obejmuje realizację pomp ciepła (gruntowych i powietrznych) oraz/lub farm fotowoltaicznych na terenie zespołów szkolnych na terenie Gminy Niepołomice."/>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C"/>
    <s v="FEM 2021-2027, CS 2(ii)"/>
    <n v="7240973"/>
    <n v="1642912.6015337841"/>
  </r>
  <r>
    <s v="Montaż magazynów energii na terenie gminy Skawina"/>
    <x v="6"/>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A"/>
    <s v="FEM 2021-2027, CS 2(ii)"/>
    <n v="766441.43"/>
    <n v="173898.76798112266"/>
  </r>
  <r>
    <s v="Montaż magazynów energii na terenie gminy Skawina – etap II"/>
    <x v="6"/>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A"/>
    <s v="FEM 2021-2027, CS 2(ii)"/>
    <n v="264444"/>
    <n v="60000"/>
  </r>
  <r>
    <s v="USUNIĘTY"/>
    <x v="3"/>
    <m/>
    <m/>
    <m/>
    <m/>
    <m/>
    <m/>
    <m/>
  </r>
  <r>
    <s v="USUNIĘTY"/>
    <x v="3"/>
    <m/>
    <m/>
    <m/>
    <m/>
    <m/>
    <m/>
    <m/>
  </r>
  <r>
    <s v="Montaż instalacji OZE wraz z magazynami energii w budynkach publicznych na terenie gminy Świątniki Górne"/>
    <x v="7"/>
    <s v="Projekt obejmuje montaż instalacji OZE wraz z magazynami energii w budynkach publicznych na terenie gminy Świątniki Górne,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C"/>
    <s v="FEM 2021-2027, CS 2(ii)"/>
    <n v="3000000"/>
    <n v="680673.41289649229"/>
  </r>
  <r>
    <s v="USUNIĘTY"/>
    <x v="3"/>
    <m/>
    <m/>
    <m/>
    <m/>
    <m/>
    <m/>
    <m/>
  </r>
  <r>
    <s v="USUNIĘTY"/>
    <x v="3"/>
    <m/>
    <m/>
    <m/>
    <m/>
    <m/>
    <m/>
    <m/>
  </r>
  <r>
    <s v="Program rozwoju odnawialnych źródeł energii w Gminie Zabierzów (PUK)"/>
    <x v="14"/>
    <s v="Projekt obejmuje dostawę, montaż i uruchomienie instalacji OZE wraz z magazynami energii na obiektach eksploatowanych przez Przedsiębiorstwo Usług Komunalnych Zabierzów SP. z o.o.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A"/>
    <s v="FEM 2021-2027, CS 2(ii)"/>
    <n v="1000000.01"/>
    <n v="226891.13990107545"/>
  </r>
  <r>
    <s v="Program rozwoju odnawialnych źródeł energii w Gminie Zabierzów (UGZ)"/>
    <x v="15"/>
    <s v="Projekt obejmuje dostawę, montaż i uruchomienie instalacji OZE wraz z magazynami energii na terenach obiektów będących własnością gminy Zabierzów,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C"/>
    <s v="FEM 2021-2027, CS 2(ii)"/>
    <n v="4884499.99"/>
    <n v="1108249.7594953941"/>
  </r>
  <r>
    <s v="USUNIĘTY"/>
    <x v="3"/>
    <m/>
    <m/>
    <m/>
    <m/>
    <m/>
    <m/>
    <m/>
  </r>
  <r>
    <s v="Rozwój energii odnawialnej na terenie gminy Zielonki"/>
    <x v="10"/>
    <s v="Budowa instalacji odnawialnych źródeł energii na budynkach publicznych na terenie gminy Zielonki."/>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C"/>
    <s v="FEM 2021-2027, CS 2(ii)"/>
    <n v="8000000"/>
    <n v="1815129.1010573127"/>
  </r>
  <r>
    <s v="USUNIĘTY"/>
    <x v="3"/>
    <m/>
    <m/>
    <m/>
    <m/>
    <m/>
    <m/>
    <m/>
  </r>
  <r>
    <s v="Poprawa retencji wód opadowych na terenie gminy Czernichów"/>
    <x v="1"/>
    <s v="Poprawa retencji wód opadowych na terenie gminy Czernichów."/>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000816"/>
    <n v="227076.28080047193"/>
  </r>
  <r>
    <s v="Rozwój form małej retencji - budowa zbiorników retencyjnych w gminie Kocmyrzów-Luborzyca."/>
    <x v="16"/>
    <s v="Zwiększenie retencyjności zlewni, w tym: rozwój różnych form małej retencji poprzez budowę zbiorników retencyjnych w miejscowościach na terenie gminy Kocmyrzów-Luborzyca. "/>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3178673.93"/>
    <n v="739656.52821407793"/>
  </r>
  <r>
    <s v="Budowa lub przebudowa instalacji zagospodarowujących wody opadowe i roztopowe."/>
    <x v="16"/>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850000.01"/>
    <n v="192857.46925625086"/>
  </r>
  <r>
    <s v="Zwiększenie retencyjności zlewni, w tym: rozwój różnych form małej retencji w Gminie Kocmyrzów - Luborzyca"/>
    <x v="16"/>
    <s v="Zwiększenie retencyjności zlewni, w tym: rozwój różnych form małej retencji poprzez budowę zbiorników retencyjnych i przebudowę stawów na terenie Gminy Kocmyrzów – Luborzyca."/>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6239604.5700000003"/>
    <n v="1415710.9792621501"/>
  </r>
  <r>
    <s v="Rozwój różnych form małej_x000a_retencji  w gminie Liszki"/>
    <x v="11"/>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013391"/>
    <n v="229929.43685619641"/>
  </r>
  <r>
    <s v="Poprawa retencji w gminie Michałowice"/>
    <x v="5"/>
    <s v="Budowa zbiorników retencyjnych, które posłużą do magazynowia wód opadowych w trakcie deszczów nawalnych, wraz z niezbędnymi do ich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5310963.01"/>
    <n v="1205010.44"/>
  </r>
  <r>
    <s v="USUNIĘTY"/>
    <x v="3"/>
    <m/>
    <m/>
    <m/>
    <m/>
    <m/>
    <m/>
    <m/>
  </r>
  <r>
    <s v="Mikroretencja w gminie Mogilany"/>
    <x v="12"/>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532112"/>
    <n v="347622.6346598902"/>
  </r>
  <r>
    <s v="Rozwój błękitno-zielonej infrastruktury w centrum Niepołomic"/>
    <x v="13"/>
    <s v="Projekt zakłada budowę systemów gospodarowania wodami opadowymi/roztopowymi na terenie centrum Niepołomic, w tym rozbudowę sytemu retencji wód opadowych w oparciu o istniejący zbiornik otwarty uzupełniony niezbędną roślinnością."/>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4022763"/>
    <n v="912729.27349457727"/>
  </r>
  <r>
    <s v="Budowa lub przebudowa instalacji zagospodarowujących wody opadowe i roztopowe – etap I"/>
    <x v="6"/>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742561.98"/>
    <n v="395371.87003675639"/>
  </r>
  <r>
    <s v="Rozwój systemów retencjonowania wód opadowych i roztopowych – etap II"/>
    <x v="6"/>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661257.03"/>
    <n v="150033.35980396607"/>
  </r>
  <r>
    <s v="Zwiększenie retencyjności zlewni, w tym: rozwój różnych form małej retencji - Etap I"/>
    <x v="6"/>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661110"/>
    <n v="150000"/>
  </r>
  <r>
    <s v="Zwiększenie retencyjności zlewni, w tym: rozwój różnych form małej retencji - Etap II"/>
    <x v="6"/>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569114.6"/>
    <n v="129127.05903707401"/>
  </r>
  <r>
    <s v="Rozwój retencji w gminie Świątniki Górne"/>
    <x v="7"/>
    <s v="Budowa zbiornika retencyjnego, który posłuży do magazynow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9836053.5287244208"/>
    <n v="2288784.9979579803"/>
  </r>
  <r>
    <s v="Mała retencja na terenie gminy Wieliczka"/>
    <x v="8"/>
    <s v="Dofinansowanie zakupu zbiornika na wody opadowo-roztopowe dla mieszkańców oraz właścicieli budynków użyteczności publicznej, zlokalizowanych na terenie gminy Wieliczka."/>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700000"/>
    <n v="385714.93397467898"/>
  </r>
  <r>
    <s v="Budowa i rozbudowa urządzeń wodnych małej retencji w gminie Wielka Wieś"/>
    <x v="9"/>
    <s v="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9404871"/>
    <n v="2133881.8804737488"/>
  </r>
  <r>
    <s v="Rozwój instalacji do zagospodarowania wód opadowych i roztopowych na terenie Gminy Zabierzów."/>
    <x v="15"/>
    <s v="Budowa i przebudowa instalacji służących zagospodarowaniu wód opadowych i roztopowych, z wykorzystaniem różnych form retencjonowania, takich jak zbiorniki retencyjne, rozwiązania infiltracyjne oraz inne systemy małej retencji."/>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700000"/>
    <n v="385714.93397467898"/>
  </r>
  <r>
    <s v="Rozwój różnych form małej retencji w gminie Zielonki"/>
    <x v="10"/>
    <s v="Rozwój małej retencji służącej zmniejszeniu skutków powodzi lub suszy. W ramach zadania końcowi beneficjenci zostaną wyposażeniu w zbiorniki służące do ujmowania wód powierzchniowych."/>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3626973"/>
    <n v="822928.03013114305"/>
  </r>
  <r>
    <s v="Zwiększenie retencyjności zlewni Gminy Zielonki"/>
    <x v="10"/>
    <s v="Budowa zbiornika lub zbiorników retencyjnych, które posłużą do magazynowan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6249999.9900000002"/>
    <n v="1418069.6079321143"/>
  </r>
  <r>
    <s v="Poprawa systemu zaopatrzenia w wodę poprzez modernizację sieci wodociągowej na terenie Gminy Biskupice"/>
    <x v="0"/>
    <s v="Modernizacja sieci wodociągowej na terenie gminy Biskupice. Liczba ludności gminy nie przekracza 15 tys. mieszkańców. Modernizacja sieci wodociągowej poprzez budowę stacji uzdatniania wody, zbiorników wyrównawczych oraz niezbędnej infrastruktury technicznej. "/>
    <s v="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
    <s v="2.24 Rozwijanie systemu gospodarki wodno-ściekowej - ZIT"/>
    <s v="B"/>
    <s v="FEM 2021-2027, CS 2(v)"/>
    <n v="13862710.029999999"/>
    <n v="3145326.0493715112"/>
  </r>
  <r>
    <s v="Ochrona zasobów naturalnych (zlewni) rzeki Wisły na terenie Gminy Czernichów."/>
    <x v="1"/>
    <s v="Budowa kanalizacji sanitarnej na terenie aglomeracji Czernichów oraz dostawa i montaż urządzeń do oczyszczalni ścieków.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7012550.2800000003"/>
    <n v="1627041.8283062647"/>
  </r>
  <r>
    <s v="Budowa zbiorczej kanalizacji sanitarnej w Aglomeracji Igołomia - etap I"/>
    <x v="2"/>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4008581"/>
    <n v="909511.50338067801"/>
  </r>
  <r>
    <s v="Budowa zbiorczej kanalizacji sanitarnej w Aglomeracji Igołomia - etap II"/>
    <x v="2"/>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4900000"/>
    <n v="1111766.574397604"/>
  </r>
  <r>
    <s v="Budowa zbiorczej kanalizacji sanitarnej w Aglomeracji Igołomia - etap III"/>
    <x v="2"/>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5031419"/>
    <n v="1141584.3808140855"/>
  </r>
  <r>
    <s v="Rozbudowa sieci kanalizacji sanitarnej oraz oczyszczalni ścieków na terenie Gminy Mogilany"/>
    <x v="12"/>
    <s v="Budowa kanalizacji sanitarnej na terenie gminy Mogilan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s v="2.24 Rozwijanie systemu gospodarki wodno-ściekowej - ZIT"/>
    <s v="A"/>
    <s v="FEM 2021-2027, CS 2(v)"/>
    <n v="5352566.07"/>
    <n v="1214449.8048736218"/>
  </r>
  <r>
    <s v="USUNIĘTY"/>
    <x v="3"/>
    <m/>
    <m/>
    <m/>
    <m/>
    <m/>
    <m/>
    <m/>
  </r>
  <r>
    <s v="Budowa kanalizacji sanitarnej dla miejscowości Gaj, gmina Mogilany – etap III"/>
    <x v="12"/>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
    <s v="2.24 Rozwijanie systemu gospodarki wodno-ściekowej - ZIT"/>
    <s v="A"/>
    <s v="FEM 2021-2027, CS 2(v)"/>
    <n v="4574115.93"/>
    <n v="1037826.3670191042"/>
  </r>
  <r>
    <s v="Budowa kanalizacji sanitarnej dla miejscowości Gaj, gmina Mogilany – etap IV"/>
    <x v="12"/>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s v="2.24 Rozwijanie systemu gospodarki wodno-ściekowej - ZIT"/>
    <s v="A"/>
    <s v="FEM 2021-2027, CS 2(v)"/>
    <n v="2959748.8045999999"/>
    <n v="686716.66"/>
  </r>
  <r>
    <s v="Rozwój infrastruktury wodno-kanalizacyjnej na terenie Gminy Wielka Wieś – etap I"/>
    <x v="9"/>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3231443.18"/>
    <n v="749754.79814385157"/>
  </r>
  <r>
    <s v="Rozwój infrastruktury wodno-kanalizacyjnej na terenie Gminy Wielka Wieś – etap II"/>
    <x v="9"/>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2992895.42"/>
    <n v="694407.29002320184"/>
  </r>
  <r>
    <s v="USUNIĘTY"/>
    <x v="3"/>
    <m/>
    <m/>
    <m/>
    <m/>
    <m/>
    <m/>
    <m/>
  </r>
  <r>
    <s v="Modernizacja gospodarki wodno-ściekowej wraz z infrastrukturą towarzyszącą w Gminie Zabierzów."/>
    <x v="14"/>
    <s v="Modernizacja oczyszczalni ścieków wraz z towarzyszącą infrastrukturą i urządzeniami plus niezbędne działania przygotowawcze i powykonawcze (np. ekspertyzy, audyty).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9501852.5"/>
    <n v="2155886.1233380223"/>
  </r>
  <r>
    <s v="Uporządkowanie  gospodarki o obiegu zamkniętym poprzez budowę Punktu Selektywnego Zbierania Odpadów Komunalnych na terenie gminy Czernichów"/>
    <x v="1"/>
    <s v="Zaprojektowanie i budowa Punktu Selektywnego Zbierania Odpadów Komunalnych na terenie Gminy Czernich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3635992.59"/>
    <n v="846071.57417102961"/>
  </r>
  <r>
    <s v="Budowa punktu selektywnej zbiórki odpadów komunalnych w gminie Igołomia-Wawrzeńczyce"/>
    <x v="2"/>
    <s v="Zaprojektowanie i budowa Punktu Selektywnego Zbierania Odpadów Komunalnych na terenie Gminy Igołomia-Wawrzeńczyce,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Budowa PSZOK w Gminie Kocmyrzów – Luborzyca"/>
    <x v="16"/>
    <s v="Zaprojektowanie i budowa Punktu Selektywnego Zbierania Odpadów Komunalnych na terenie Gminy Kocmyrzów-Luborzyc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4674999.1100000003"/>
    <n v="1060715.8664972547"/>
  </r>
  <r>
    <s v="Budowa punktu selektywnej zbiórki odpadów komunalnych w miejscowości Piekary (gmina Liszki)"/>
    <x v="11"/>
    <s v="Zaprojektowanie i budowa Punktu Selektywnego Zbierania Odpadów Komunalnych na terenie Gminy Liszki,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Budowa PSZOK II w Gminie  Wieliczka"/>
    <x v="17"/>
    <s v="Zaprojektowanie i budowa Punktu Selektywnego Zbierania Odpadów Komunalnych na terenie Gminy Wieliczk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Budowa punktu selektywnej zbiórki odpadów komunalnych w Wielkiej Wsi"/>
    <x v="9"/>
    <s v="Zaprojektowanie i budowa Punktu Selektywnego Zbierania Odpadów Komunalnych na terenie Gminy Wielka Wieś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Budowa PSZOK w Gminie Zabierzów"/>
    <x v="15"/>
    <s v="Zaprojektowanie i budowa Punktu Selektywnego Zbierania Odpadów Komunalnych na terenie Gminy Zabierz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Rozwój błękitno-zielonej infrastruktury w Parku Kurdwanów"/>
    <x v="4"/>
    <s v="Projekt polega na odnowie zachodniej części parku Kurdwanów i obejmuje rozwój zielonej i niebieskiej infrastruktury w celu poprawy różnorodności biologicznej na terenie parku. W ramach projektu planowana jest budowa systemu odzyskiwania wody opadowej, budowa i przebudowa alejek parkowych, rozbiórka istniejących utwardzeń terenu i elementów zagospodarowania, budowę elementów małej architektury oraz energooszczędnego oświetlenia . Rozwiązania projektowe co do zasady mają na celu działanie w duchu zrównoważonego rozwoju poprzez retencjonowanie wody na terenie parku, w szczególności ograniczenie spływu wód opadowych do kanalizacji. Zostanie to osiągnięte dzięki wprowadzeniu rozwiązań błękitno-zielonej infrastruktury takich jak szczelny zbiornik na zbieranie wody deszczowej wraz z całą instalacją do zbierania wody opadowej i jej rozprowadzania na terenie parku w celu jego utrzymania (m.in. podlewanie drzew i krzewów) oraz nasadzenia zieleni.  Budowa systemu odzyskiwania wody w Parku Kurdwanów przyczyni się do poprawy lokalnego obiegu wody, stosunków wodno-glebowych, a tym samym zapewni możliwość wykorzystania wody przez roślinność oraz stworzy korzystne warunki dla rozwoju różnorodnych form życia, wspierając tym samym bioróżnorodność w tym obszarze. Zbudowany system odzyskiwania wody opadowej pozwoli na utrzymanie wyższych poziomów wilgotności w parku, co będzie miało pozytywny wpływ na rozwój roślinności i zapewni źródło wody dla dzikich zwierząt, szczególnie w okresach suszy.  Odpowiednio zaprojektowane systemy filtracji i retencji  ograniczą spływ zanieczyszczeń do środowiska, co korzystnie wpłynie na zdrowie ekosystemów i ich mieszkańców. _x000a_W parku będa zastosowane alejki o nawierzchni przepuszczalnej oraz nieprzepuszczalnej (do limitu 10% kosztów). Planowany jest również montaż urzadzeń małej architektury, takich jak stojaki na rowery, ławki, kosze, budki lęgowe dla ptaków i hotele dla owadów oraz wykonanie wodnego placu zabaw.  Elementem projektu będą także działania edukacyjne skierowane do uczniów szkoły sąsiadującej z parkiem oraz zainteresowanych mieszkańców Krakowa. "/>
    <s v="Projekt realizuje typ operacji A w ramach Działania 2.26 FEM tj. rozwój zielonej i niebieskiej infrastruktury w miastach. Projekt spełnia wszystkie warunki wskazane w programie i linii demarkacyjnej oraz nie zawiera elementów wyłączonych ze wsparcia w ramach programu. "/>
    <s v="2.26 Rozwój zielonej i niebieskiej infrastruktury w miastach – ZIT"/>
    <s v="A"/>
    <s v="FEM 2021-2027, CS 2(vii) "/>
    <n v="1895575"/>
    <n v="430089.16821708943"/>
  </r>
  <r>
    <s v="Budowa dodatkowych miejsc parkingowych w systemie &quot;Parkuj i jedź&quot; zlokalizowanych przy stacji kolejowej Baranówka"/>
    <x v="16"/>
    <s v="Rozbudowa parkingów „parkuj i jedź” przy stacjach kolejowych w Gminie Kocmyrzów – Luborzyc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4389208"/>
    <n v="995872.39642419573"/>
  </r>
  <r>
    <s v="Budowa przystanku kolejowego SKA „Kraków Prądnik Czerwony” wraz z budową parkingu typu Park &amp; Ride"/>
    <x v="4"/>
    <s v="Budowa przystanku kolej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93591370.799999997"/>
    <n v="21608147.853993028"/>
  </r>
  <r>
    <s v="Budowa zintegrowanego węzła przesiadkowego wraz z parkingiem P&amp;R Bronowice oraz terminalem autobusowym"/>
    <x v="4"/>
    <s v="Budowa węzła przesiadkowego, terminalu autobus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52621811.630000003"/>
    <n v="12149195.768014224"/>
  </r>
  <r>
    <s v="Budowa Parkingu P&amp;R w Raciborowicach"/>
    <x v="5"/>
    <s v="Budowa parkingu P&amp;R w Raciborowicach - nawierzchnia, bike and ride, przystanki autobusowe, dojście chodnikiem.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3400000"/>
    <n v="771429.86794935795"/>
  </r>
  <r>
    <s v="Budowa Parkingu P&amp;R w Więcławicach"/>
    <x v="5"/>
    <s v="Budowa Parkingu P&amp;R w Więcławicach - nawierzchnia, przystanki autobusowe, bike nad ride, dojścia dla pieszych, przejścia dla pieszych, ciąg pieszo-rowerow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4976730.1900000004"/>
    <n v="1149015.3510493387"/>
  </r>
  <r>
    <s v="Rozbudowa Parkingu P&amp;R w Michałowicach"/>
    <x v="5"/>
    <s v="Rozbudowa Parkingu P&amp;R w Michałowicach o dodatkowe miejsca parkingowe (rozwój pozamiejskich miejsc parkingowy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2550000"/>
    <n v="578572.40096201841"/>
  </r>
  <r>
    <s v="Rozwój zrównoważonej mobilności na terenie Miasta Niepołomice – węzły przesiadkowe oraz bezpieczna ostatnia mila w dostępie do usług publicznych i węzłów"/>
    <x v="13"/>
    <s v="Projekt zakłada budowę oraz przebudowę infrastruktury zachęcającej do podróży transportem zbiorowym oraz za pomocą form mobilności aktywnej w ważnych, węzłowych punktach Niepołomic. Inwestycja obejmuje m.in. _x000a_-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_x000a_-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2068288"/>
    <n v="2738187.5935925944"/>
  </r>
  <r>
    <s v="Modernizacja przystanków autobusowych zgodnie ze standardami SMK"/>
    <x v="6"/>
    <s v="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584657.9"/>
    <n v="365861.95830351167"/>
  </r>
  <r>
    <s v="Zakup nowego taboru autobusowego wraz z niezbędną infrastrukturą oraz systemem elektrycznej informacji pasażerskiej na przystankach w Gminie Wieliczka"/>
    <x v="18"/>
    <s v="Projekt obejmuje zakup nowego taboru autobusowego wraz z niezbędną infrastrukturą towarzyszącą oraz zakup elektronicznych tablic informacji pasażerskiej zamontowanych w mieście i gminie Wielicz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8232512"/>
    <n v="4136795.3895720835"/>
  </r>
  <r>
    <s v="USUNIĘTY"/>
    <x v="3"/>
    <m/>
    <m/>
    <m/>
    <m/>
    <m/>
    <m/>
    <m/>
  </r>
  <r>
    <s v="USUNIĘTY"/>
    <x v="3"/>
    <m/>
    <m/>
    <m/>
    <m/>
    <m/>
    <m/>
    <m/>
  </r>
  <r>
    <s v="Budowa miejsc postojowych (P&amp;R) w Gminie Zabierzów"/>
    <x v="15"/>
    <s v="Budowa miejsc postojowych w ramach parkingu/parkingów P&am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3855893"/>
    <n v="874867.94935789809"/>
  </r>
  <r>
    <s v="Budowa drogi dla rowerów wzdłuż południowej strony Al. Pokoju"/>
    <x v="4"/>
    <s v="Budowa drogi dla rowerów wzdłuż południowej strony Al. Pokoju - całość prac. Zgodnie ze &quot;Studium podstawowych tras rowerowych Miasta Krakowa&quot;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4745638.13"/>
    <n v="1095661.378800822"/>
  </r>
  <r>
    <s v="Budowa drogi dla rowerów na odcinku ul. Walerego Sławka od skrzyżowania z ul. Kamieńskiego do skrzyżowania z ul. Puszkarską"/>
    <x v="4"/>
    <s v="Budowa drogi dla rowerów na odcinku ul. Walerego Sławka od skrzyżowania z ul. Kamieńskiego do skrzyżowania z ul. Puszkarską.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3610078.7"/>
    <n v="833486.1819776973"/>
  </r>
  <r>
    <s v="Budowa drogi dla rowerów po północnej stronie ul. Brożka"/>
    <x v="4"/>
    <s v="Budowa drogi dla rowerów po północnej stronie ul. Broż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069951.69"/>
    <n v="247027.84152563897"/>
  </r>
  <r>
    <s v="Budowa ścieżki rowerowej wzdłuż ul. Nawojki w Krakowie"/>
    <x v="4"/>
    <s v="Budowa ścieżki rowerowej wzdłuż ul. Nawojki.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2647628.9700000002"/>
    <n v="611278.13127698388"/>
  </r>
  <r>
    <s v="Budowa ścieżki rowerowej wzdłuż ul. Jancarza w Krakowie"/>
    <x v="4"/>
    <s v="Budowa ścieżki rowerowej wzdłuż ul. Jancarz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561377.87"/>
    <n v="360487.12164938939"/>
  </r>
  <r>
    <s v="Budowa CPR przy drodze wojewódzkiej nr 774 w miejscowości Cholerzyn, Budzyń i Kryspinów, gm. Liszki"/>
    <x v="11"/>
    <s v="Budowa ciągu pieszo-rowerowego wzdłuż drogi wojewódzkiej nr 774, od granicy Gminy do Zalewu na Piaska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9350000"/>
    <n v="2121432.1368607343"/>
  </r>
  <r>
    <s v="Budowa ciągu pieszo-rowerowego w Młodziejowicach"/>
    <x v="5"/>
    <s v="Projekt stanowi kontynuację budowanej sieci ścieżek rowerowych na terenie Gminy Michałowice zgodnie z istniejącą funkcjonalną siecią ścieżek rowerowych na terenie obszaru funkcjonalnego.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2385829.6800000002"/>
    <n v="541323.61029178207"/>
  </r>
  <r>
    <s v="Budowa ciągów pieszo-rowerowych i/lub ścieżek rowerowych prowadzących do przystanków komunikacji zbiorowej"/>
    <x v="6"/>
    <s v="Projekt zakłada budowę ciągów pieszo- rowerowych i ścieżek rowerowych prowadzących do przystanków komunikacji zbiorowej na terenie gminy Skawin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6551444.699999999"/>
    <n v="3821357.2599450513"/>
  </r>
  <r>
    <s v="USUNIĘTY"/>
    <x v="3"/>
    <m/>
    <m/>
    <m/>
    <m/>
    <m/>
    <m/>
    <m/>
  </r>
  <r>
    <s v="Zwiększenie miejsc w oddziałach przedszkolnych w Gminie Biskupice"/>
    <x v="0"/>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850998"/>
    <n v="193083.90434269636"/>
  </r>
  <r>
    <s v="Edukacja włączająca oraz likwidacja barier i podniesienie dostępności przedszkoli na terenie Igołomii-Wawrzeńczyce"/>
    <x v="2"/>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8 Wsparcie edukacji włączającej w wychowaniu przedszkolnym – ZIT"/>
    <s v="A"/>
    <s v="FEM 2021-2027, CS 4(f)"/>
    <n v="703142"/>
    <n v="159536.68829695511"/>
  </r>
  <r>
    <s v="Edukacja włączająca w przedszkolach i oddziałach przedszkolnych na terenie Gminy Kocmyrzów - Luborzyca."/>
    <x v="16"/>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8 Wsparcie edukacji włączającej w wychowaniu przedszkolnym – ZIT"/>
    <s v="A"/>
    <s v="FEM 2021-2027, CS 4(f)"/>
    <n v="2502878.7200000002"/>
    <n v="567881.00013613468"/>
  </r>
  <r>
    <s v="Utworzenie miejsc przedszkolnych na terenie Gminy Kocmyrzów - Luborzyca."/>
    <x v="16"/>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2473669.65"/>
    <n v="561253.72101465717"/>
  </r>
  <r>
    <s v="&quot;Dwujęzyczny maluch&quot; – realizacja programu w zakresie języka angielskiego."/>
    <x v="16"/>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C"/>
    <s v="FEM 2021-2027, CS 4(f)"/>
    <n v="578857.06999999995"/>
    <n v="134414.73818646232"/>
  </r>
  <r>
    <s v="Tworzenie nowych miejsc przedszkolnych w placówkach oświatowych Gminy Liszki wraz z edukacją włączającą i realizacją zadań dodatkowych"/>
    <x v="11"/>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1530000"/>
    <n v="347143.44057721103"/>
  </r>
  <r>
    <s v="Edukacja włączająca w  oddziałach przedszkolnych"/>
    <x v="11"/>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8 Wsparcie edukacji włączającej w wychowaniu przedszkolnym – ZIT"/>
    <s v="A"/>
    <s v="FEM 2021-2027, CS 4(f)"/>
    <n v="2295000"/>
    <n v="520715.16086581658"/>
  </r>
  <r>
    <s v="Dwujęzyczny Przedszkolak"/>
    <x v="5"/>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C"/>
    <s v="FEM 2021-2027, CS 4(f)"/>
    <n v="448491.96805372782"/>
    <n v="104143.03217316332"/>
  </r>
  <r>
    <s v="Realizacja zajęć dodatkowych w przedszkolu"/>
    <x v="5"/>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
    <s v="FEM 2021-2027, CS 4(f)"/>
    <n v="146880"/>
    <n v="33325.770295412258"/>
  </r>
  <r>
    <s v="USUNIĘTY"/>
    <x v="3"/>
    <m/>
    <m/>
    <m/>
    <m/>
    <m/>
    <m/>
    <m/>
  </r>
  <r>
    <s v="USUNIĘTY"/>
    <x v="3"/>
    <m/>
    <m/>
    <m/>
    <m/>
    <m/>
    <m/>
    <m/>
  </r>
  <r>
    <s v="Utworzenie przedszkola w Woli Zabierzowskiej"/>
    <x v="13"/>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1417487"/>
    <n v="321615.2380088034"/>
  </r>
  <r>
    <s v="Mądry przedszkolak"/>
    <x v="13"/>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
    <s v="FEM 2021-2027, CS 4(f)"/>
    <n v="1445000"/>
    <n v="327857.69387847709"/>
  </r>
  <r>
    <s v="Utworzenie nowych miejsc przedszkolnych _x000a_w Gminie Skawina"/>
    <x v="6"/>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2700000"/>
    <n v="612606.07160684303"/>
  </r>
  <r>
    <s v="Utworzenie nowych miejsc przedszkolnych w Gminie Wieliczka"/>
    <x v="8"/>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724974.66125600005"/>
    <n v="164490.32564686664"/>
  </r>
  <r>
    <s v="Tworzenie miejsc przedszkolnych oraz podnoszenie jakości edukacji przedszkolnej na terenie Gminy Wielka Wieś"/>
    <x v="9"/>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3825000"/>
    <n v="867858.60144302761"/>
  </r>
  <r>
    <s v="USUNIĘTY"/>
    <x v="3"/>
    <m/>
    <m/>
    <m/>
    <m/>
    <m/>
    <m/>
    <m/>
  </r>
  <r>
    <s v="DWUJĘZYCZNY MALUCH – Realizacja programów dwujęzyczności w zakresie języka angielskiego w oddziałach przedszkolnych"/>
    <x v="15"/>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C"/>
    <s v="FEM 2021-2027, CS 4(f)"/>
    <n v="403507.28"/>
    <n v="93697.266922094524"/>
  </r>
  <r>
    <s v="Rozwój kształcenia ogólnego w gminie Igołomia-Wawrzeńczyce"/>
    <x v="2"/>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312800"/>
    <n v="70971.547851340933"/>
  </r>
  <r>
    <s v="Edukacja włączająca w placówkach oświatowych na terenie gminy Igołomia-Wawrzeńczyce"/>
    <x v="2"/>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469200"/>
    <n v="106457.32177701138"/>
  </r>
  <r>
    <s v="Asystent Ucznia ze Specjalnymi Potrzebami Edukacyjnymi w szkole"/>
    <x v="5"/>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2669694.0554521899"/>
    <n v="616372.46449153696"/>
  </r>
  <r>
    <s v="Kreatywny uczeń - kreatywna szkoła"/>
    <x v="5"/>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762500.56722784415"/>
    <n v="177428.86962835232"/>
  </r>
  <r>
    <s v="Przyjazna Szkoła"/>
    <x v="5"/>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164700.12252121433"/>
    <n v="38324.635839724098"/>
  </r>
  <r>
    <s v="Szkoła otwarta na edukację włączającą"/>
    <x v="5"/>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248993.24281889547"/>
    <n v="57486.953759586147"/>
  </r>
  <r>
    <s v="Edukacja włączająca w szkołach podstawowych Gminy Mogilany"/>
    <x v="12"/>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824444.29"/>
    <n v="190345.69067023759"/>
  </r>
  <r>
    <s v="Podniesienie jakości kształcenia, wsparcie cyfryzacji oraz rozszerzenie kompetencji kadry w szkołach podstawowych Gminy Mogilany"/>
    <x v="12"/>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1959613.2"/>
    <n v="455989.10994764394"/>
  </r>
  <r>
    <s v="Edukacja włączająca w gminie Niepołomice"/>
    <x v="13"/>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589630.07999999996"/>
    <n v="136132.35749082261"/>
  </r>
  <r>
    <s v="Rozwój kompetencji kluczowych uczniów szkół z terenu gminy Niepołomice"/>
    <x v="13"/>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380400.74"/>
    <n v="88516.751599767304"/>
  </r>
  <r>
    <s v="Wspieranie uzdolnień uczniów szkół prowadzonych przez Gminę Wieliczka poprzez rozwijanie kompetencji kluczowych"/>
    <x v="8"/>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1540255.53"/>
    <n v="358407.33682373469"/>
  </r>
  <r>
    <s v="Edukacja włączająca szansą dla rozwoju osobistego uczniów szkół prowadzonych przez Gminę Wieliczka"/>
    <x v="8"/>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2317646.31"/>
    <n v="535092.53803707904"/>
  </r>
  <r>
    <s v="Edukacja włączająca w Gminie Wielka Wieś"/>
    <x v="9"/>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1499053.83"/>
    <n v="346097.89901415282"/>
  </r>
  <r>
    <s v="Podniesienie jakości kształcenia ogólnego w Gminie Wielka Wieś"/>
    <x v="9"/>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734868.92"/>
    <n v="170999.16695753345"/>
  </r>
  <r>
    <s v="Edukacja włączająca w placówkach oświatowych na terenie gminy Zabierzów"/>
    <x v="15"/>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2204558.91"/>
    <n v="508983.19442199811"/>
  </r>
  <r>
    <s v="Podniesienie jakości kształcenia ogólnego poprzez realizację zajęć dodatkowych i warsztatów w szkołach z terenu Gminy Zabierzów"/>
    <x v="15"/>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1282538.6100000001"/>
    <n v="298438.30366492149"/>
  </r>
  <r>
    <s v="Centrum Kompetencji Zawodowych w Gminie Miejskiej Kraków"/>
    <x v="4"/>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A"/>
    <s v="FEM 2021-2027, CS 4(f)"/>
    <n v="22110271.34"/>
    <n v="5104765.6223304784"/>
  </r>
  <r>
    <s v="Rozwijanie umiejętności zawodowych uczniów oraz kadry pedagogicznej szkół prowadzących kształcenie zawodowe w Niepołomicach"/>
    <x v="13"/>
    <s v="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A"/>
    <s v="FEM 2021-2027, CS 4(f)"/>
    <n v="2672099.79"/>
    <n v="616927.89462747914"/>
  </r>
  <r>
    <s v="Rozwój kształcenia w Zespole Szkół w Gminie Świątniki Górne"/>
    <x v="7"/>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A"/>
    <s v="FEM 2021-2027, CS 4(f)"/>
    <n v="1105575.2824794699"/>
    <n v="255252.52983618542"/>
  </r>
  <r>
    <s v="USUNIĘTY"/>
    <x v="3"/>
    <m/>
    <m/>
    <m/>
    <m/>
    <m/>
    <m/>
    <m/>
  </r>
  <r>
    <s v="„Nie jesteś sam&quot;"/>
    <x v="0"/>
    <s v="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500000.02"/>
    <n v="340336.71098606888"/>
  </r>
  <r>
    <s v="Rozwój usług społecznych w gminie Czernichów"/>
    <x v="1"/>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7727928.29"/>
    <n v="1784205.2709348234"/>
  </r>
  <r>
    <s v="USUNIĘTY"/>
    <x v="3"/>
    <m/>
    <m/>
    <m/>
    <m/>
    <m/>
    <m/>
    <m/>
  </r>
  <r>
    <s v="Rozwój placówek wsparcia dziennego dla dzieci i młodzieży w gminie Igołomia-Wawrzeńczyce"/>
    <x v="2"/>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3000000"/>
    <n v="680673.41289649229"/>
  </r>
  <r>
    <s v="Realizacja usług społecznych zgodnie z zasadą deinstytucjonalizacji, na terenie gminy Igołomia-Wawrzeńczyce"/>
    <x v="2"/>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000000"/>
    <n v="226891.13763216409"/>
  </r>
  <r>
    <s v="Utworzenie placówki wsparcia dziennego dla dzieci i młodzieży z terenu Gminy Kocmyrzów – Luborzyca"/>
    <x v="16"/>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2352423.58"/>
    <n v="543121.82947383006"/>
  </r>
  <r>
    <s v="Centrum Wsparcia Pieczy Zastępczej"/>
    <x v="4"/>
    <s v="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1768920.45"/>
    <n v="408404.04728372546"/>
  </r>
  <r>
    <s v="Utworzenie Centrum dla Rodzin "/>
    <x v="4"/>
    <s v="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6323208.6500000004"/>
    <n v="1459887.0200632606"/>
  </r>
  <r>
    <s v="Utworzenie Centrum Pomocy dla Dzieci"/>
    <x v="4"/>
    <s v="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_x000a_Grupę docelową stanowią rodziny dzieci doznających przemocy domowej oraz pokrzywdzonych przestępstwem z terenu Gminy Miejskiej Kraków. _x000a_Działania w projekcie obejmują zaangażowanie specjalistów i uruchomienie usług, prowadzenie specjalistycznego wsparcia  dla grupy docelowej oraz zapewnienie niezbędnych warunków do realizacji zadania. "/>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7762170.7199999997"/>
    <n v="1792111.0798143744"/>
  </r>
  <r>
    <s v="Rozwój usług w Gminie Miejskiej Kraków w zakresie dostępności usług kierowanych do dzieci i młodzieży  - usamodzielniających się wychowanków opuszczających piecze zastępczą"/>
    <x v="4"/>
    <s v="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3953865.66"/>
    <n v="912858.87839678628"/>
  </r>
  <r>
    <s v="USUNIĘTY"/>
    <x v="3"/>
    <m/>
    <m/>
    <m/>
    <m/>
    <m/>
    <m/>
    <m/>
  </r>
  <r>
    <s v="W sile wieku 3 - Rozwój usług wsparcia  dla osób niesamodzielnych ze względu na stan zdrowia lub wiek"/>
    <x v="4"/>
    <s v="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6881355.91"/>
    <n v="3897526.3569828924"/>
  </r>
  <r>
    <s v="Centrum wsparcia opiekunów nieformalnych i opieki nad osobami niesamodzielnymi w Miejskim Centrum Opieki w Krakowie"/>
    <x v="19"/>
    <s v="W ramach projektu planowana jest realizacja:_x000a_1. Wczesnej opieki poszpitalnej._x000a_2. Usługi wypożyczalni sprzętu medycznego._x000a_3. Wsparcia edukacyjno-doradczego opiekunów nieformalnych._x000a_4. Działania zwiększające dostęp opiekunów do informacji na temat możliwości wsparcia, świadczeń itp. ułatwiających opiekę._x000a_5. Usług odciążeniowych / wytchnieniowych. 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0289233.439999999"/>
    <n v="2334535.8805645052"/>
  </r>
  <r>
    <s v="Placówka zapewniająca dzienną opiekę osobom niesamodzielnym"/>
    <x v="19"/>
    <s v="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_x000a_W ramach Placówki planuje się:_x000a_1) Usługi opiekuńczo- pielęgnacyjne._x000a_2) Usługi terapeutyczne._x000a_3) Usługi wspomagają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8200755.0800000001"/>
    <n v="1860678.6495439489"/>
  </r>
  <r>
    <s v="Rozszerzenie zakresu pomocy psychologicznej dla osób po doświadczeniu utraty lub zdarzenia urazowego"/>
    <x v="4"/>
    <s v="Projekt adresowany jest do osób, które z powodu doświadczonej utraty lub przeżytych innych zdarzeń wywołujących ostry kryzys psychiczny, po udzieleniu natychmiastowej pomocy w ramach interwencji kryzysowej wymagają dalszej pomocy psychologicznej w ramach działań postinterwencyjnych o charakterze wzmacniająco-wpierającym. Będzie to rozszerzeniem pomocy psychologicznej udzielonej w ramach interwencji kryzysowej osobom zgłaszającym się po sytuacji wywołującej kryzys psychiczny. Działania postinterwencyjne dla osób zmagających się z silnymi reakcjami psychicznymi, zwiększą skuteczność interwencji i skrócą czas powrotu do codziennego funkcjonowania, wspierając odbudowę zasobów psychicznych, wpływając na przywrócenie równowagi i trwałą poprawę jakości życia osób dotkniętych kryzysem, co jest podstawowym założeniem w interwencji kryzysowej. _x000a_Pomoc skierowana jest do osób mieszkających, pracujących lub uczących się na terenie Gminy Miejskiej Kraków. Celem projektu jest rozszerzenie zakresu pomocy psychologicznej postinterwencyjnej dla osób w kryzysie oraz poszerzenie zakresu oferty pomocy świadczonej przez OIK w Krakowie._x000a_"/>
    <s v="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E"/>
    <s v="FEM 2021-2027, CS 4(k)"/>
    <n v="1860169.17"/>
    <n v="422055.89916957845"/>
  </r>
  <r>
    <s v="Centrum wsparcia opiekunów nieformalnych/faktycznych osób niesamodzielnych  - Nie jesteś sam"/>
    <x v="11"/>
    <s v="Przedmiotem projektu jest pomoc w organizowaniu opieki nad osobami potrzebującymi wsparcia w codziennym funkcjonowaniu tak by jak najdłużej mogły pozostać w środowisku i miejscu_x000a_zamieszkania oraz przebywać w otoczeniu rodziny. Wsparcie oferowane w projekcie będzie prowadziło do odciążenia opiekunów nieformalnych/faktycznych osób niesamodzielnych oraz poprawę ich kompetencji opiekuńczych, a tym samym podniesienie jakości opieki domowej, świadczonej głównie przez rodziny. _x000a_Zakłada się, że Centrum Wsparcia opiekunów będzie oferowało co najmniej:_x000a_- wsparcie edukacyjno-doradcze opiekunów faktycznych, np. grupy wsparcia indywidualne poradnictwo w tym w formach mobilnych i niestacjonarnych;_x000a_- działania zwiększające dostęp opiekunów do informacji nt. możliwości wsparcia, świadczeń itp. ułatwiających opiekę , dostęp opiekunów nieformalnych/faktycznych do informacji, wsparcia, sprzętu, usług i procedur ułatwiających opiekę;_x000a_- działania informacyjno-edukacyjne kierowane do kadr związanych z opieką nad osobami potrzebującymi wsparcia w codziennym funkcjonowaniu. (dwa obszary, pomocy społecznej i służby zdrowia);_x000a_- ułatwienie w dostępie opiekunów faktycznych do sprzętu pielęgnacyjnego, rehabilitacyjnego i medycznego w połączeniu z nauka obsługi i doradztwa._x000a_Udzielane wsparcie będzie zgodne Modelem centrów wsparcia opiekunów nieformalnych/faktycznych w Małopols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4179036"/>
    <n v="948186.23224576854"/>
  </r>
  <r>
    <s v="Deinstytucjonalizacja usług społecznych dla osób starszych i zależnych "/>
    <x v="5"/>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2972907.6583246361"/>
    <n v="686377.68298770254"/>
  </r>
  <r>
    <s v="Rozwój usług społecznych w Gminie Mogilany"/>
    <x v="12"/>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3182241"/>
    <n v="722022.28070971544"/>
  </r>
  <r>
    <s v="Rodzinnie w Mogilanach - lokalne wsparcie opiekuńczo-wychowawcze"/>
    <x v="12"/>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1785000"/>
    <n v="405000.68067341292"/>
  </r>
  <r>
    <s v="Rozwiń żagle w „Przystani”"/>
    <x v="13"/>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1562792.16"/>
    <n v="360813.64948167989"/>
  </r>
  <r>
    <s v="Na młodość"/>
    <x v="13"/>
    <s v="Przedmiotem projektu będzie poszerzenie oferty istniejącej placówki &quot;Przystań&quot;.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916888.96"/>
    <n v="211689.09103502415"/>
  </r>
  <r>
    <s v="Zdrowiej w domu"/>
    <x v="13"/>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711021.44"/>
    <n v="164158.89917576709"/>
  </r>
  <r>
    <s v="Rozwój Placówki Wsparcia Dziennego dla dzieci i młodzieży w Gminie Skawina"/>
    <x v="6"/>
    <s v="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3930934.34"/>
    <n v="907564.55105857365"/>
  </r>
  <r>
    <s v="Rozwój i funkcjonowanie placówek wsparcia dla osób starszych i niesamodzielnych"/>
    <x v="6"/>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4225777.84"/>
    <n v="975637.30057950271"/>
  </r>
  <r>
    <s v="Utworzenie nowej placówki wsparcia dziennego dla dzieci i młodzieży - świetlica środowiskowa"/>
    <x v="7"/>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2163422.1800000002"/>
    <n v="499485.64634174504"/>
  </r>
  <r>
    <s v="Usługi w zakresie poradnictwa specjalistycznego "/>
    <x v="7"/>
    <s v="W ramach projektu na terenie Gminy Świątniki Górne utworzone zostanie pierwsze Centrum dla Rodzin. Centrum dla Rodzin &quot;Dobra Relacja&quot; będzie miejscem w którym świadczone będą profesjonalne usługi psychologiczne, terapeutyczne,_x000a_porady prawne oraz pracownika socjalnego. Centrum dla Rodzin będzie koordynowało współpracę między podmiotami pracującymi na rzecz mieszkańców Gminy Świątniki Górne w obszarze napotykających trudności w wypełnianiu obowiązków opiekuńczych i wychowawczych – dzieci, młodzieży i ich opiekunów, wspierania relacji i wczesnej profilaktyki przemocy domowej: asystentami rodziny, placówkami oświatowymi, Zespołem Interdyscyplinarnym ds. Przeciwdziałania Przemocy Domowej, pomocą społeczną, policją, Organizacjami Pozarządowymi, parafiami._x000a_Celem Centrum dla Rodzin będzie:_x000a_- wspieranie rodzin w kryzysie poprzez pomoc w sytuacjach kryzysowych, takich jak problemy zdrowotne, finansowe, rozwody, konflikty rodzinne czy problemy wychowawcze;_x000a_- promowanie zdrowych więzi rodzinnych poprzez udzielanie pomocy w budowaniu i utrzymaniu pozytywnych relacji między członkami rodziny, w tym poprzez terapie rodzinne i warsztaty komunikacyjne;_x000a_- zapewnienie dostępu do specjalistycznej pomocy poprzez zapewnienie dostępu do profesjonalnych doradców, psychologów, prawników oraz innych specjalistów, którzy oferują pomoc w rozwiązywaniu problemów rodzinnych;_x000a_- wspieranie rodziców w wychowywaniu dzieci poprzez oferowanie poradnictwa i szkoleń dotyczących m.in. wychowania, zarządzania stresem oraz efektywnej komunikacji z dziećmi;_x000a_- profilaktyka społeczna poprzez organizowanie działań zapobiegających problemom społecznym, takim jak uzależnienia, przemoc w rodzinie, zaniedbanie dzieci, problemy wychowawcze;_x000a_- współpraca z innymi instytucjami poprzez tworzenie sieci współpracy z organizacjami pozarządowymi, szkołami, ośrodkami pomocy społecznej i innymi instytucjami w celu zapewnienia kompleksowego wsparcia rodzinom.Kompleksowe wsparcie udzielane przez podmioty pracujące w Centrum i oddziaływania informacyjno-edukacyjne przyczynią się do zrealizowania założeń Projektu i kształtowania właściwych postaw i funkcji rodzinnych i rówieśniczych wyposażając uczestników w wiedzę i umiejętności służące poprawie i wzmocnieniu dobrej jakości relacji w rodzinie i społeczeństwie"/>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1250000"/>
    <n v="283613.9220402051"/>
  </r>
  <r>
    <s v="Rozwój usług społecznych w gminie Świątniki Górne"/>
    <x v="7"/>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833758.42"/>
    <n v="423373.67995751853"/>
  </r>
  <r>
    <s v="USUNIĘTY"/>
    <x v="3"/>
    <m/>
    <m/>
    <m/>
    <m/>
    <m/>
    <m/>
    <m/>
  </r>
  <r>
    <s v="Przestrzeń możliwości"/>
    <x v="8"/>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225522.99"/>
    <n v="51169.167763307167"/>
  </r>
  <r>
    <s v="„POKONAĆ OGRANICZENIA” – rozwój usług społecznych skierowanych do osób zależnych, niepełnosprawnych i ich opiekunów"/>
    <x v="8"/>
    <s v="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_x000a_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_x000a_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3874477.02"/>
    <n v="879084.49879747699"/>
  </r>
  <r>
    <s v="Siła jest w nas"/>
    <x v="8"/>
    <s v="Rozwój usług społecznych skierowanych do osób potrzebujących wsparcia w codziennym funkcjonowaniu, w tym ze względu na wiek, chorobę, niepełnosprawność, w tym zwiększenie miejsc w istniejących lub utworzenie nowego ośrodka wsparcia."/>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2281812.6"/>
    <n v="517723.05667740619"/>
  </r>
  <r>
    <s v="Razem pokonamy trudności"/>
    <x v="8"/>
    <s v="Rozwój usług w zakresie mieszkalnictwa treningowego i wspomaganego (w tym dla osób w kryzysie bezdomności i zagrożonych wykluczeniem mieszkaniowym oraz wymagających wsparcia w codziennym funkcjonowaniu ze względu na wiek, niepełnosprawność czy zaburzenia psychiczne)."/>
    <s v="Projekt realizuje typ operacji D w ramach Działania 6.33 tj.: usługi w zakresie rozwoju mieszkalnictwa treningowego i wspomaganego.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D"/>
    <s v="FEM 2021-2027, CS 4(k)"/>
    <n v="1140906.395"/>
    <n v="258861.54989336117"/>
  </r>
  <r>
    <s v="Rozwój placówek wsparcia dziennego dla dzieci i młodzieży w Gminie Wielka Wieś"/>
    <x v="9"/>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1774503.18"/>
    <n v="409692.97439567797"/>
  </r>
  <r>
    <s v="Rozwój usług opiekuńczych dla osób potrzebujących wsparcia w codziennym funkcjonowaniu oraz wsparcie dotychczasowych opiekunów"/>
    <x v="15"/>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4222297.5599999996"/>
    <n v="974833.78200540249"/>
  </r>
  <r>
    <s v="Rozwój usług społecznych w gminie Zielonki"/>
    <x v="10"/>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464280.06"/>
    <n v="107191.85002193338"/>
  </r>
  <r>
    <s v="Rodzinnie w Zielonkach"/>
    <x v="10"/>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6906646.71767936"/>
    <n v="1594589.7808231618"/>
  </r>
  <r>
    <s v="Poszerzenie działalności placówki wsparcia dziennego Miejsce Rodzinne w Zielonkach"/>
    <x v="10"/>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1437186.35"/>
    <n v="331814.08584027895"/>
  </r>
  <r>
    <s v="Usługi w zakresie psychiatrii środowiskowej skierowanej do osób dorosłych"/>
    <x v="7"/>
    <s v="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
    <s v="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4 Wsparcie usług zdrowotnych - ZIT"/>
    <s v="A"/>
    <s v="FEM 2021-2027, CS 4(k)"/>
    <n v="1506968.4"/>
    <n v="350661.640488656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F00-000001000000}" name="Tabela przestawna3" cacheId="3"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G2:H5" firstHeaderRow="1" firstDataRow="1" firstDataCol="1"/>
  <pivotFields count="8">
    <pivotField showAll="0"/>
    <pivotField showAll="0"/>
    <pivotField showAll="0"/>
    <pivotField axis="axisRow" showAll="0">
      <items count="3">
        <item x="0"/>
        <item x="1"/>
        <item t="default"/>
      </items>
    </pivotField>
    <pivotField showAll="0"/>
    <pivotField showAll="0"/>
    <pivotField showAll="0">
      <items count="2">
        <item x="0"/>
        <item t="default"/>
      </items>
    </pivotField>
    <pivotField dataField="1" numFmtId="8" showAll="0"/>
  </pivotFields>
  <rowFields count="1">
    <field x="3"/>
  </rowFields>
  <rowItems count="3">
    <i>
      <x/>
    </i>
    <i>
      <x v="1"/>
    </i>
    <i t="grand">
      <x/>
    </i>
  </rowItems>
  <colItems count="1">
    <i/>
  </colItems>
  <dataFields count="1">
    <dataField name="Suma z Maksymalna wartość wkładu UE (zł)" fld="7" baseField="0" baseItem="0" numFmtId="8"/>
  </dataFields>
  <formats count="16">
    <format dxfId="72">
      <pivotArea field="6" type="button" dataOnly="0" labelOnly="1" outline="0"/>
    </format>
    <format dxfId="71">
      <pivotArea dataOnly="0" labelOnly="1" outline="0" axis="axisValues" fieldPosition="0"/>
    </format>
    <format dxfId="70">
      <pivotArea field="6" type="button" dataOnly="0" labelOnly="1" outline="0"/>
    </format>
    <format dxfId="69">
      <pivotArea dataOnly="0" labelOnly="1" outline="0" axis="axisValues" fieldPosition="0"/>
    </format>
    <format dxfId="68">
      <pivotArea type="all" dataOnly="0" outline="0" fieldPosition="0"/>
    </format>
    <format dxfId="67">
      <pivotArea outline="0" collapsedLevelsAreSubtotals="1" fieldPosition="0"/>
    </format>
    <format dxfId="66">
      <pivotArea field="6" type="button" dataOnly="0" labelOnly="1" outline="0"/>
    </format>
    <format dxfId="65">
      <pivotArea dataOnly="0" labelOnly="1" grandRow="1" outline="0" fieldPosition="0"/>
    </format>
    <format dxfId="64">
      <pivotArea dataOnly="0" labelOnly="1" outline="0" axis="axisValues" fieldPosition="0"/>
    </format>
    <format dxfId="63">
      <pivotArea outline="0" collapsedLevelsAreSubtotals="1" fieldPosition="0"/>
    </format>
    <format dxfId="62">
      <pivotArea dataOnly="0" labelOnly="1" outline="0" axis="axisValues" fieldPosition="0"/>
    </format>
    <format dxfId="61">
      <pivotArea field="6" type="button" dataOnly="0" labelOnly="1" outline="0"/>
    </format>
    <format dxfId="60">
      <pivotArea dataOnly="0" labelOnly="1" outline="0" axis="axisValues" fieldPosition="0"/>
    </format>
    <format dxfId="59">
      <pivotArea outline="0" collapsedLevelsAreSubtotals="1" fieldPosition="0"/>
    </format>
    <format dxfId="58">
      <pivotArea dataOnly="0" labelOnly="1" grandRow="1" outline="0" fieldPosition="0"/>
    </format>
    <format dxfId="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ela przestawna2" cacheId="2"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D2:E4" firstHeaderRow="1" firstDataRow="1" firstDataCol="1"/>
  <pivotFields count="10">
    <pivotField showAll="0"/>
    <pivotField showAll="0"/>
    <pivotField showAll="0"/>
    <pivotField showAll="0"/>
    <pivotField showAll="0"/>
    <pivotField axis="axisRow" showAll="0">
      <items count="4">
        <item m="1" x="2"/>
        <item x="0"/>
        <item h="1" x="1"/>
        <item t="default"/>
      </items>
    </pivotField>
    <pivotField showAll="0"/>
    <pivotField showAll="0"/>
    <pivotField numFmtId="44" showAll="0"/>
    <pivotField dataField="1" numFmtId="165" showAll="0"/>
  </pivotFields>
  <rowFields count="1">
    <field x="5"/>
  </rowFields>
  <rowItems count="2">
    <i>
      <x v="1"/>
    </i>
    <i t="grand">
      <x/>
    </i>
  </rowItems>
  <colItems count="1">
    <i/>
  </colItems>
  <dataFields count="1">
    <dataField name="Suma z Maksymalna wartość wkładu UE (euro)" fld="9" baseField="0" baseItem="0" numFmtId="167"/>
  </dataFields>
  <formats count="15">
    <format dxfId="87">
      <pivotArea outline="0" collapsedLevelsAreSubtotals="1" fieldPosition="0"/>
    </format>
    <format dxfId="86">
      <pivotArea dataOnly="0" labelOnly="1" outline="0" axis="axisValues" fieldPosition="0"/>
    </format>
    <format dxfId="85">
      <pivotArea dataOnly="0" labelOnly="1" outline="0" axis="axisValues" fieldPosition="0"/>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dataOnly="0" labelOnly="1" grandRow="1" outline="0" fieldPosition="0"/>
    </format>
    <format dxfId="80">
      <pivotArea dataOnly="0" labelOnly="1" outline="0" axis="axisValues" fieldPosition="0"/>
    </format>
    <format dxfId="79">
      <pivotArea dataOnly="0" labelOnly="1" outline="0" axis="axisValues" fieldPosition="0"/>
    </format>
    <format dxfId="78">
      <pivotArea outline="0" collapsedLevelsAreSubtotals="1" fieldPosition="0"/>
    </format>
    <format dxfId="77">
      <pivotArea outline="0" collapsedLevelsAreSubtotals="1" fieldPosition="0"/>
    </format>
    <format dxfId="76">
      <pivotArea grandRow="1" outline="0" collapsedLevelsAreSubtotals="1" fieldPosition="0"/>
    </format>
    <format dxfId="75">
      <pivotArea dataOnly="0" labelOnly="1" grandRow="1" outline="0" fieldPosition="0"/>
    </format>
    <format dxfId="74">
      <pivotArea field="5" type="button" dataOnly="0" labelOnly="1" outline="0" axis="axisRow" fieldPosition="0"/>
    </format>
    <format dxfId="73">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F00-000003000000}" name="Tabela przestawna1" cacheId="1"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A2:B18" firstHeaderRow="1" firstDataRow="1" firstDataCol="1"/>
  <pivotFields count="10">
    <pivotField showAll="0"/>
    <pivotField showAll="0"/>
    <pivotField showAll="0"/>
    <pivotField showAll="0"/>
    <pivotField showAll="0"/>
    <pivotField axis="axisRow" showAll="0">
      <items count="33">
        <item m="1" x="16"/>
        <item m="1" x="17"/>
        <item m="1" x="18"/>
        <item m="1" x="19"/>
        <item m="1" x="20"/>
        <item m="1" x="21"/>
        <item m="1" x="22"/>
        <item m="1" x="23"/>
        <item m="1" x="31"/>
        <item m="1" x="29"/>
        <item m="1" x="30"/>
        <item m="1" x="27"/>
        <item m="1" x="28"/>
        <item m="1" x="24"/>
        <item m="1" x="25"/>
        <item m="1" x="26"/>
        <item x="0"/>
        <item x="1"/>
        <item x="3"/>
        <item x="4"/>
        <item x="5"/>
        <item x="6"/>
        <item x="7"/>
        <item x="9"/>
        <item x="10"/>
        <item x="12"/>
        <item x="13"/>
        <item x="14"/>
        <item x="15"/>
        <item h="1" x="2"/>
        <item x="8"/>
        <item x="11"/>
        <item t="default"/>
      </items>
    </pivotField>
    <pivotField showAll="0"/>
    <pivotField showAll="0"/>
    <pivotField showAll="0"/>
    <pivotField dataField="1" numFmtId="165" showAll="0"/>
  </pivotFields>
  <rowFields count="1">
    <field x="5"/>
  </rowFields>
  <rowItems count="16">
    <i>
      <x v="16"/>
    </i>
    <i>
      <x v="17"/>
    </i>
    <i>
      <x v="18"/>
    </i>
    <i>
      <x v="19"/>
    </i>
    <i>
      <x v="20"/>
    </i>
    <i>
      <x v="21"/>
    </i>
    <i>
      <x v="22"/>
    </i>
    <i>
      <x v="23"/>
    </i>
    <i>
      <x v="24"/>
    </i>
    <i>
      <x v="25"/>
    </i>
    <i>
      <x v="26"/>
    </i>
    <i>
      <x v="27"/>
    </i>
    <i>
      <x v="28"/>
    </i>
    <i>
      <x v="30"/>
    </i>
    <i>
      <x v="31"/>
    </i>
    <i t="grand">
      <x/>
    </i>
  </rowItems>
  <colItems count="1">
    <i/>
  </colItems>
  <dataFields count="1">
    <dataField name="Suma z Maksymalna wartość wkładu UE (euro)" fld="9" baseField="0" baseItem="0" numFmtId="167"/>
  </dataFields>
  <formats count="27">
    <format dxfId="114">
      <pivotArea dataOnly="0" labelOnly="1" outline="0" axis="axisValues" fieldPosition="0"/>
    </format>
    <format dxfId="113">
      <pivotArea outline="0" collapsedLevelsAreSubtotals="1" fieldPosition="0"/>
    </format>
    <format dxfId="112">
      <pivotArea dataOnly="0" labelOnly="1" outline="0" axis="axisValues" fieldPosition="0"/>
    </format>
    <format dxfId="111">
      <pivotArea dataOnly="0" labelOnly="1" outline="0" axis="axisValues" fieldPosition="0"/>
    </format>
    <format dxfId="110">
      <pivotArea type="all" dataOnly="0" outline="0" fieldPosition="0"/>
    </format>
    <format dxfId="109">
      <pivotArea outline="0" collapsedLevelsAreSubtotals="1" fieldPosition="0"/>
    </format>
    <format dxfId="108">
      <pivotArea dataOnly="0" labelOnly="1" grandRow="1" outline="0" fieldPosition="0"/>
    </format>
    <format dxfId="107">
      <pivotArea dataOnly="0" labelOnly="1" outline="0" axis="axisValues" fieldPosition="0"/>
    </format>
    <format dxfId="106">
      <pivotArea dataOnly="0" labelOnly="1" outline="0" axis="axisValues" fieldPosition="0"/>
    </format>
    <format dxfId="105">
      <pivotArea outline="0" collapsedLevelsAreSubtotals="1" fieldPosition="0"/>
    </format>
    <format dxfId="104">
      <pivotArea dataOnly="0" labelOnly="1" grandRow="1" outline="0" fieldPosition="0"/>
    </format>
    <format dxfId="103">
      <pivotArea collapsedLevelsAreSubtotals="1" fieldPosition="0">
        <references count="1">
          <reference field="5" count="3">
            <x v="10"/>
            <x v="11"/>
            <x v="12"/>
          </reference>
        </references>
      </pivotArea>
    </format>
    <format dxfId="102">
      <pivotArea field="5" type="button" dataOnly="0" labelOnly="1" outline="0" axis="axisRow" fieldPosition="0"/>
    </format>
    <format dxfId="101">
      <pivotArea collapsedLevelsAreSubtotals="1" fieldPosition="0">
        <references count="1">
          <reference field="5" count="1">
            <x v="1"/>
          </reference>
        </references>
      </pivotArea>
    </format>
    <format dxfId="100">
      <pivotArea dataOnly="0" labelOnly="1" fieldPosition="0">
        <references count="1">
          <reference field="5" count="1">
            <x v="1"/>
          </reference>
        </references>
      </pivotArea>
    </format>
    <format dxfId="99">
      <pivotArea dataOnly="0" labelOnly="1" fieldPosition="0">
        <references count="1">
          <reference field="5" count="1">
            <x v="0"/>
          </reference>
        </references>
      </pivotArea>
    </format>
    <format dxfId="98">
      <pivotArea collapsedLevelsAreSubtotals="1" fieldPosition="0">
        <references count="1">
          <reference field="5" count="3">
            <x v="8"/>
            <x v="9"/>
            <x v="10"/>
          </reference>
        </references>
      </pivotArea>
    </format>
    <format dxfId="97">
      <pivotArea collapsedLevelsAreSubtotals="1" fieldPosition="0">
        <references count="1">
          <reference field="5" count="0"/>
        </references>
      </pivotArea>
    </format>
    <format dxfId="96">
      <pivotArea collapsedLevelsAreSubtotals="1" fieldPosition="0">
        <references count="1">
          <reference field="5" count="0"/>
        </references>
      </pivotArea>
    </format>
    <format dxfId="95">
      <pivotArea dataOnly="0" labelOnly="1" outline="0" axis="axisValues" fieldPosition="0"/>
    </format>
    <format dxfId="94">
      <pivotArea grandRow="1" outline="0" collapsedLevelsAreSubtotals="1" fieldPosition="0"/>
    </format>
    <format dxfId="93">
      <pivotArea collapsedLevelsAreSubtotals="1" fieldPosition="0">
        <references count="1">
          <reference field="5" count="0"/>
        </references>
      </pivotArea>
    </format>
    <format dxfId="92">
      <pivotArea collapsedLevelsAreSubtotals="1" fieldPosition="0">
        <references count="1">
          <reference field="5" count="8">
            <x v="0"/>
            <x v="1"/>
            <x v="2"/>
            <x v="3"/>
            <x v="4"/>
            <x v="5"/>
            <x v="6"/>
            <x v="7"/>
          </reference>
        </references>
      </pivotArea>
    </format>
    <format dxfId="91">
      <pivotArea collapsedLevelsAreSubtotals="1" fieldPosition="0">
        <references count="1">
          <reference field="5" count="5">
            <x v="11"/>
            <x v="12"/>
            <x v="13"/>
            <x v="14"/>
            <x v="15"/>
          </reference>
        </references>
      </pivotArea>
    </format>
    <format dxfId="90">
      <pivotArea collapsedLevelsAreSubtotals="1" fieldPosition="0">
        <references count="1">
          <reference field="5" count="5">
            <x v="11"/>
            <x v="12"/>
            <x v="13"/>
            <x v="14"/>
            <x v="15"/>
          </reference>
        </references>
      </pivotArea>
    </format>
    <format dxfId="89">
      <pivotArea collapsedLevelsAreSubtotals="1" fieldPosition="0">
        <references count="1">
          <reference field="5" count="5">
            <x v="11"/>
            <x v="12"/>
            <x v="13"/>
            <x v="14"/>
            <x v="15"/>
          </reference>
        </references>
      </pivotArea>
    </format>
    <format dxfId="8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F00-000002000000}" name="Tabela przestawna4" cacheId="8"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A20:B41" firstHeaderRow="1" firstDataRow="1" firstDataCol="1"/>
  <pivotFields count="9">
    <pivotField showAll="0"/>
    <pivotField axis="axisRow" showAll="0" sortType="ascending">
      <items count="24">
        <item x="0"/>
        <item x="1"/>
        <item x="2"/>
        <item x="16"/>
        <item m="1" x="22"/>
        <item x="11"/>
        <item x="5"/>
        <item x="4"/>
        <item x="12"/>
        <item x="13"/>
        <item x="6"/>
        <item x="7"/>
        <item x="8"/>
        <item x="9"/>
        <item x="15"/>
        <item x="10"/>
        <item m="1" x="20"/>
        <item x="19"/>
        <item x="14"/>
        <item m="1" x="21"/>
        <item x="18"/>
        <item x="17"/>
        <item x="3"/>
        <item t="default"/>
      </items>
    </pivotField>
    <pivotField showAll="0"/>
    <pivotField showAll="0"/>
    <pivotField showAll="0"/>
    <pivotField showAll="0"/>
    <pivotField showAll="0"/>
    <pivotField showAll="0"/>
    <pivotField dataField="1" showAll="0"/>
  </pivotFields>
  <rowFields count="1">
    <field x="1"/>
  </rowFields>
  <rowItems count="21">
    <i>
      <x/>
    </i>
    <i>
      <x v="1"/>
    </i>
    <i>
      <x v="2"/>
    </i>
    <i>
      <x v="3"/>
    </i>
    <i>
      <x v="5"/>
    </i>
    <i>
      <x v="6"/>
    </i>
    <i>
      <x v="7"/>
    </i>
    <i>
      <x v="8"/>
    </i>
    <i>
      <x v="9"/>
    </i>
    <i>
      <x v="10"/>
    </i>
    <i>
      <x v="11"/>
    </i>
    <i>
      <x v="12"/>
    </i>
    <i>
      <x v="13"/>
    </i>
    <i>
      <x v="14"/>
    </i>
    <i>
      <x v="15"/>
    </i>
    <i>
      <x v="17"/>
    </i>
    <i>
      <x v="18"/>
    </i>
    <i>
      <x v="20"/>
    </i>
    <i>
      <x v="21"/>
    </i>
    <i>
      <x v="22"/>
    </i>
    <i t="grand">
      <x/>
    </i>
  </rowItems>
  <colItems count="1">
    <i/>
  </colItems>
  <dataFields count="1">
    <dataField name="Suma z Maksymalna wartość wkładu UE (euro)_x000a_wg kursu dla danego naboru wniosków o dofinansowanie" fld="8" baseField="0" baseItem="0"/>
  </dataFields>
  <formats count="9">
    <format dxfId="123">
      <pivotArea dataOnly="0" labelOnly="1" outline="0" axis="axisValues" fieldPosition="0"/>
    </format>
    <format dxfId="122">
      <pivotArea dataOnly="0" labelOnly="1" outline="0" axis="axisValues" fieldPosition="0"/>
    </format>
    <format dxfId="121">
      <pivotArea dataOnly="0" labelOnly="1" outline="0" axis="axisValues" fieldPosition="0"/>
    </format>
    <format dxfId="120">
      <pivotArea dataOnly="0" labelOnly="1" outline="0" axis="axisValues" fieldPosition="0"/>
    </format>
    <format dxfId="119">
      <pivotArea field="1" type="button" dataOnly="0" labelOnly="1" outline="0" axis="axisRow" fieldPosition="0"/>
    </format>
    <format dxfId="118">
      <pivotArea field="1" type="button" dataOnly="0" labelOnly="1" outline="0" axis="axisRow" fieldPosition="0"/>
    </format>
    <format dxfId="117">
      <pivotArea grandRow="1" outline="0" collapsedLevelsAreSubtotals="1" fieldPosition="0"/>
    </format>
    <format dxfId="116">
      <pivotArea dataOnly="0" labelOnly="1" grandRow="1" outline="0" fieldPosition="0"/>
    </format>
    <format dxfId="1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0480A86-076E-4C85-B61A-735AC67E2295}" name="Tabela przestawna2" cacheId="4"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G2:H46" firstHeaderRow="1" firstDataRow="1" firstDataCol="1"/>
  <pivotFields count="13">
    <pivotField showAll="0"/>
    <pivotField showAll="0"/>
    <pivotField showAll="0"/>
    <pivotField showAll="0"/>
    <pivotField showAll="0"/>
    <pivotField axis="axisRow" showAll="0">
      <items count="17">
        <item x="0"/>
        <item x="1"/>
        <item x="3"/>
        <item x="4"/>
        <item x="5"/>
        <item x="6"/>
        <item x="7"/>
        <item x="8"/>
        <item x="9"/>
        <item x="10"/>
        <item x="12"/>
        <item x="13"/>
        <item x="14"/>
        <item x="15"/>
        <item x="11"/>
        <item x="2"/>
        <item t="default"/>
      </items>
    </pivotField>
    <pivotField axis="axisRow" showAll="0">
      <items count="8">
        <item x="0"/>
        <item x="4"/>
        <item x="3"/>
        <item x="2"/>
        <item x="6"/>
        <item x="5"/>
        <item x="1"/>
        <item t="default"/>
      </items>
    </pivotField>
    <pivotField showAll="0"/>
    <pivotField showAll="0"/>
    <pivotField dataField="1" showAll="0"/>
    <pivotField showAll="0"/>
    <pivotField showAll="0"/>
    <pivotField showAll="0"/>
  </pivotFields>
  <rowFields count="2">
    <field x="5"/>
    <field x="6"/>
  </rowFields>
  <rowItems count="44">
    <i>
      <x/>
    </i>
    <i r="1">
      <x/>
    </i>
    <i>
      <x v="1"/>
    </i>
    <i r="1">
      <x/>
    </i>
    <i>
      <x v="2"/>
    </i>
    <i r="1">
      <x/>
    </i>
    <i>
      <x v="3"/>
    </i>
    <i r="1">
      <x/>
    </i>
    <i r="1">
      <x v="3"/>
    </i>
    <i r="1">
      <x v="6"/>
    </i>
    <i>
      <x v="4"/>
    </i>
    <i r="1">
      <x/>
    </i>
    <i r="1">
      <x v="2"/>
    </i>
    <i>
      <x v="5"/>
    </i>
    <i r="1">
      <x/>
    </i>
    <i r="1">
      <x v="2"/>
    </i>
    <i>
      <x v="6"/>
    </i>
    <i r="1">
      <x/>
    </i>
    <i>
      <x v="7"/>
    </i>
    <i r="1">
      <x/>
    </i>
    <i>
      <x v="8"/>
    </i>
    <i r="1">
      <x/>
    </i>
    <i>
      <x v="9"/>
    </i>
    <i r="1">
      <x/>
    </i>
    <i r="1">
      <x v="1"/>
    </i>
    <i r="1">
      <x v="3"/>
    </i>
    <i>
      <x v="10"/>
    </i>
    <i r="1">
      <x/>
    </i>
    <i r="1">
      <x v="2"/>
    </i>
    <i>
      <x v="11"/>
    </i>
    <i r="1">
      <x/>
    </i>
    <i>
      <x v="12"/>
    </i>
    <i r="1">
      <x/>
    </i>
    <i r="1">
      <x v="2"/>
    </i>
    <i r="1">
      <x v="3"/>
    </i>
    <i r="1">
      <x v="4"/>
    </i>
    <i r="1">
      <x v="5"/>
    </i>
    <i>
      <x v="13"/>
    </i>
    <i r="1">
      <x/>
    </i>
    <i>
      <x v="14"/>
    </i>
    <i r="1">
      <x/>
    </i>
    <i>
      <x v="15"/>
    </i>
    <i r="1">
      <x v="6"/>
    </i>
    <i t="grand">
      <x/>
    </i>
  </rowItems>
  <colItems count="1">
    <i/>
  </colItems>
  <dataFields count="1">
    <dataField name="Suma z Maksymalna wartość wkładu UE (euro)_x000a_wg kursu dla danego naboru wniosków o dofinansowanie" fld="9" baseField="0" baseItem="0" numFmtId="167"/>
  </dataFields>
  <formats count="35">
    <format dxfId="56">
      <pivotArea collapsedLevelsAreSubtotals="1" fieldPosition="0">
        <references count="1">
          <reference field="5" count="1">
            <x v="0"/>
          </reference>
        </references>
      </pivotArea>
    </format>
    <format dxfId="55">
      <pivotArea collapsedLevelsAreSubtotals="1" fieldPosition="0">
        <references count="2">
          <reference field="5" count="1" selected="0">
            <x v="0"/>
          </reference>
          <reference field="6" count="1">
            <x v="0"/>
          </reference>
        </references>
      </pivotArea>
    </format>
    <format dxfId="54">
      <pivotArea collapsedLevelsAreSubtotals="1" fieldPosition="0">
        <references count="1">
          <reference field="5" count="1">
            <x v="1"/>
          </reference>
        </references>
      </pivotArea>
    </format>
    <format dxfId="53">
      <pivotArea collapsedLevelsAreSubtotals="1" fieldPosition="0">
        <references count="2">
          <reference field="5" count="1" selected="0">
            <x v="1"/>
          </reference>
          <reference field="6" count="1">
            <x v="0"/>
          </reference>
        </references>
      </pivotArea>
    </format>
    <format dxfId="52">
      <pivotArea collapsedLevelsAreSubtotals="1" fieldPosition="0">
        <references count="1">
          <reference field="5" count="1">
            <x v="2"/>
          </reference>
        </references>
      </pivotArea>
    </format>
    <format dxfId="51">
      <pivotArea collapsedLevelsAreSubtotals="1" fieldPosition="0">
        <references count="2">
          <reference field="5" count="1" selected="0">
            <x v="2"/>
          </reference>
          <reference field="6" count="1">
            <x v="0"/>
          </reference>
        </references>
      </pivotArea>
    </format>
    <format dxfId="50">
      <pivotArea collapsedLevelsAreSubtotals="1" fieldPosition="0">
        <references count="1">
          <reference field="5" count="1">
            <x v="3"/>
          </reference>
        </references>
      </pivotArea>
    </format>
    <format dxfId="49">
      <pivotArea collapsedLevelsAreSubtotals="1" fieldPosition="0">
        <references count="2">
          <reference field="5" count="1" selected="0">
            <x v="3"/>
          </reference>
          <reference field="6" count="3">
            <x v="0"/>
            <x v="3"/>
            <x v="6"/>
          </reference>
        </references>
      </pivotArea>
    </format>
    <format dxfId="48">
      <pivotArea collapsedLevelsAreSubtotals="1" fieldPosition="0">
        <references count="1">
          <reference field="5" count="1">
            <x v="4"/>
          </reference>
        </references>
      </pivotArea>
    </format>
    <format dxfId="47">
      <pivotArea collapsedLevelsAreSubtotals="1" fieldPosition="0">
        <references count="2">
          <reference field="5" count="1" selected="0">
            <x v="4"/>
          </reference>
          <reference field="6" count="2">
            <x v="0"/>
            <x v="2"/>
          </reference>
        </references>
      </pivotArea>
    </format>
    <format dxfId="46">
      <pivotArea collapsedLevelsAreSubtotals="1" fieldPosition="0">
        <references count="1">
          <reference field="5" count="1">
            <x v="5"/>
          </reference>
        </references>
      </pivotArea>
    </format>
    <format dxfId="45">
      <pivotArea collapsedLevelsAreSubtotals="1" fieldPosition="0">
        <references count="2">
          <reference field="5" count="1" selected="0">
            <x v="5"/>
          </reference>
          <reference field="6" count="2">
            <x v="0"/>
            <x v="2"/>
          </reference>
        </references>
      </pivotArea>
    </format>
    <format dxfId="44">
      <pivotArea collapsedLevelsAreSubtotals="1" fieldPosition="0">
        <references count="1">
          <reference field="5" count="1">
            <x v="6"/>
          </reference>
        </references>
      </pivotArea>
    </format>
    <format dxfId="43">
      <pivotArea collapsedLevelsAreSubtotals="1" fieldPosition="0">
        <references count="2">
          <reference field="5" count="1" selected="0">
            <x v="6"/>
          </reference>
          <reference field="6" count="1">
            <x v="0"/>
          </reference>
        </references>
      </pivotArea>
    </format>
    <format dxfId="42">
      <pivotArea collapsedLevelsAreSubtotals="1" fieldPosition="0">
        <references count="1">
          <reference field="5" count="1">
            <x v="7"/>
          </reference>
        </references>
      </pivotArea>
    </format>
    <format dxfId="41">
      <pivotArea collapsedLevelsAreSubtotals="1" fieldPosition="0">
        <references count="2">
          <reference field="5" count="1" selected="0">
            <x v="7"/>
          </reference>
          <reference field="6" count="1">
            <x v="0"/>
          </reference>
        </references>
      </pivotArea>
    </format>
    <format dxfId="40">
      <pivotArea collapsedLevelsAreSubtotals="1" fieldPosition="0">
        <references count="1">
          <reference field="5" count="1">
            <x v="8"/>
          </reference>
        </references>
      </pivotArea>
    </format>
    <format dxfId="39">
      <pivotArea collapsedLevelsAreSubtotals="1" fieldPosition="0">
        <references count="2">
          <reference field="5" count="1" selected="0">
            <x v="8"/>
          </reference>
          <reference field="6" count="1">
            <x v="0"/>
          </reference>
        </references>
      </pivotArea>
    </format>
    <format dxfId="38">
      <pivotArea collapsedLevelsAreSubtotals="1" fieldPosition="0">
        <references count="1">
          <reference field="5" count="1">
            <x v="9"/>
          </reference>
        </references>
      </pivotArea>
    </format>
    <format dxfId="37">
      <pivotArea collapsedLevelsAreSubtotals="1" fieldPosition="0">
        <references count="2">
          <reference field="5" count="1" selected="0">
            <x v="9"/>
          </reference>
          <reference field="6" count="3">
            <x v="0"/>
            <x v="1"/>
            <x v="3"/>
          </reference>
        </references>
      </pivotArea>
    </format>
    <format dxfId="36">
      <pivotArea collapsedLevelsAreSubtotals="1" fieldPosition="0">
        <references count="1">
          <reference field="5" count="1">
            <x v="10"/>
          </reference>
        </references>
      </pivotArea>
    </format>
    <format dxfId="35">
      <pivotArea collapsedLevelsAreSubtotals="1" fieldPosition="0">
        <references count="2">
          <reference field="5" count="1" selected="0">
            <x v="10"/>
          </reference>
          <reference field="6" count="2">
            <x v="0"/>
            <x v="2"/>
          </reference>
        </references>
      </pivotArea>
    </format>
    <format dxfId="34">
      <pivotArea collapsedLevelsAreSubtotals="1" fieldPosition="0">
        <references count="1">
          <reference field="5" count="1">
            <x v="11"/>
          </reference>
        </references>
      </pivotArea>
    </format>
    <format dxfId="33">
      <pivotArea collapsedLevelsAreSubtotals="1" fieldPosition="0">
        <references count="2">
          <reference field="5" count="1" selected="0">
            <x v="11"/>
          </reference>
          <reference field="6" count="1">
            <x v="0"/>
          </reference>
        </references>
      </pivotArea>
    </format>
    <format dxfId="32">
      <pivotArea collapsedLevelsAreSubtotals="1" fieldPosition="0">
        <references count="1">
          <reference field="5" count="1">
            <x v="12"/>
          </reference>
        </references>
      </pivotArea>
    </format>
    <format dxfId="31">
      <pivotArea collapsedLevelsAreSubtotals="1" fieldPosition="0">
        <references count="2">
          <reference field="5" count="1" selected="0">
            <x v="12"/>
          </reference>
          <reference field="6" count="5">
            <x v="0"/>
            <x v="2"/>
            <x v="3"/>
            <x v="4"/>
            <x v="5"/>
          </reference>
        </references>
      </pivotArea>
    </format>
    <format dxfId="30">
      <pivotArea collapsedLevelsAreSubtotals="1" fieldPosition="0">
        <references count="1">
          <reference field="5" count="1">
            <x v="13"/>
          </reference>
        </references>
      </pivotArea>
    </format>
    <format dxfId="29">
      <pivotArea collapsedLevelsAreSubtotals="1" fieldPosition="0">
        <references count="2">
          <reference field="5" count="1" selected="0">
            <x v="13"/>
          </reference>
          <reference field="6" count="1">
            <x v="0"/>
          </reference>
        </references>
      </pivotArea>
    </format>
    <format dxfId="28">
      <pivotArea collapsedLevelsAreSubtotals="1" fieldPosition="0">
        <references count="1">
          <reference field="5" count="1">
            <x v="14"/>
          </reference>
        </references>
      </pivotArea>
    </format>
    <format dxfId="27">
      <pivotArea collapsedLevelsAreSubtotals="1" fieldPosition="0">
        <references count="2">
          <reference field="5" count="1" selected="0">
            <x v="14"/>
          </reference>
          <reference field="6" count="1">
            <x v="0"/>
          </reference>
        </references>
      </pivotArea>
    </format>
    <format dxfId="26">
      <pivotArea field="5" type="button" dataOnly="0" labelOnly="1" outline="0" axis="axisRow" fieldPosition="0"/>
    </format>
    <format dxfId="25">
      <pivotArea dataOnly="0" labelOnly="1" outline="0" axis="axisValues" fieldPosition="0"/>
    </format>
    <format dxfId="24">
      <pivotArea grandRow="1" outline="0" collapsedLevelsAreSubtotals="1" fieldPosition="0"/>
    </format>
    <format dxfId="23">
      <pivotArea outline="0" collapsedLevelsAreSubtotals="1" fieldPosition="0"/>
    </format>
    <format dxfId="22">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H11" totalsRowShown="0">
  <autoFilter ref="A1:H11" xr:uid="{00000000-0009-0000-0100-000002000000}"/>
  <tableColumns count="8">
    <tableColumn id="1" xr3:uid="{00000000-0010-0000-0000-000001000000}" name="Lp."/>
    <tableColumn id="2" xr3:uid="{00000000-0010-0000-0000-000002000000}" name="Tytuł projektu"/>
    <tableColumn id="3" xr3:uid="{00000000-0010-0000-0000-000003000000}" name="Nazwa beneficjenta/ew. partnerów"/>
    <tableColumn id="4" xr3:uid="{00000000-0010-0000-0000-000004000000}" name="Lista podstawowa/rezerwowa"/>
    <tableColumn id="5" xr3:uid="{00000000-0010-0000-0000-000005000000}" name="Planowany zakres projektu – najważniejsze elementy projektu "/>
    <tableColumn id="6" xr3:uid="{00000000-0010-0000-0000-000006000000}" name="Wskazanie zgodności projektu z programem" dataDxfId="136"/>
    <tableColumn id="7" xr3:uid="{00000000-0010-0000-0000-000007000000}" name="NR DZIAŁANIA"/>
    <tableColumn id="8" xr3:uid="{00000000-0010-0000-0000-000008000000}" name="Maksymalna wartość wkładu UE (zł)"/>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A1:H11" totalsRowShown="0">
  <autoFilter ref="A1:H11" xr:uid="{00000000-0009-0000-0100-000003000000}"/>
  <tableColumns count="8">
    <tableColumn id="1" xr3:uid="{00000000-0010-0000-0100-000001000000}" name="Lp."/>
    <tableColumn id="2" xr3:uid="{00000000-0010-0000-0100-000002000000}" name="Tytuł projektu"/>
    <tableColumn id="3" xr3:uid="{00000000-0010-0000-0100-000003000000}" name="Nazwa beneficjenta/ew. partnerów"/>
    <tableColumn id="4" xr3:uid="{00000000-0010-0000-0100-000004000000}" name="Lista podstawowa/rezerwowa"/>
    <tableColumn id="5" xr3:uid="{00000000-0010-0000-0100-000005000000}" name="Planowany zakres projektu – najważniejsze elementy projektu "/>
    <tableColumn id="6" xr3:uid="{00000000-0010-0000-0100-000006000000}" name="Wskazanie zgodności projektu z programem" dataDxfId="135"/>
    <tableColumn id="7" xr3:uid="{00000000-0010-0000-0100-000007000000}" name="NR DZIAŁANIA"/>
    <tableColumn id="8" xr3:uid="{00000000-0010-0000-0100-000008000000}" name="Maksymalna wartość wkładu UE (zł)"/>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a1" displayName="Tabela1" ref="A1:H11" totalsRowShown="0">
  <autoFilter ref="A1:H11" xr:uid="{00000000-0009-0000-0100-000001000000}"/>
  <tableColumns count="8">
    <tableColumn id="1" xr3:uid="{00000000-0010-0000-0200-000001000000}" name="Lp."/>
    <tableColumn id="2" xr3:uid="{00000000-0010-0000-0200-000002000000}" name="Tytuł projektu"/>
    <tableColumn id="3" xr3:uid="{00000000-0010-0000-0200-000003000000}" name="Nazwa beneficjenta/ew. partnerów"/>
    <tableColumn id="4" xr3:uid="{00000000-0010-0000-0200-000004000000}" name="Lista podstawowa/rezerwowa"/>
    <tableColumn id="5" xr3:uid="{00000000-0010-0000-0200-000005000000}" name="Planowany zakres projektu – najważniejsze elementy projektu "/>
    <tableColumn id="6" xr3:uid="{00000000-0010-0000-0200-000006000000}" name="Wskazanie zgodności projektu z programem" dataDxfId="134"/>
    <tableColumn id="7" xr3:uid="{00000000-0010-0000-0200-000007000000}" name="NR DZIAŁANIA"/>
    <tableColumn id="8" xr3:uid="{00000000-0010-0000-0200-000008000000}" name="Maksymalna wartość wkładu UE (zł)"/>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a4" displayName="Tabela4" ref="A1:H5" totalsRowShown="0">
  <autoFilter ref="A1:H5" xr:uid="{00000000-0009-0000-0100-000004000000}"/>
  <tableColumns count="8">
    <tableColumn id="1" xr3:uid="{00000000-0010-0000-0300-000001000000}" name="Lp."/>
    <tableColumn id="2" xr3:uid="{00000000-0010-0000-0300-000002000000}" name="Tytuł projektu"/>
    <tableColumn id="3" xr3:uid="{00000000-0010-0000-0300-000003000000}" name="Nazwa beneficjenta/ew. partnerów"/>
    <tableColumn id="4" xr3:uid="{00000000-0010-0000-0300-000004000000}" name="Lista podstawowa/rezerwowa"/>
    <tableColumn id="5" xr3:uid="{00000000-0010-0000-0300-000005000000}" name="Planowany zakres projektu – najważniejsze elementy projektu "/>
    <tableColumn id="6" xr3:uid="{00000000-0010-0000-0300-000006000000}" name="Wskazanie zgodności projektu z programem" dataDxfId="133"/>
    <tableColumn id="7" xr3:uid="{00000000-0010-0000-0300-000007000000}" name="NR DZIAŁANIA"/>
    <tableColumn id="8" xr3:uid="{00000000-0010-0000-0300-000008000000}" name="Maksymalna wartość wkładu UE (zł)"/>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a5" displayName="Tabela5" ref="A1:H11" totalsRowShown="0">
  <autoFilter ref="A1:H11" xr:uid="{00000000-0009-0000-0100-000005000000}"/>
  <tableColumns count="8">
    <tableColumn id="1" xr3:uid="{00000000-0010-0000-0400-000001000000}" name="Lp."/>
    <tableColumn id="2" xr3:uid="{00000000-0010-0000-0400-000002000000}" name="Tytuł projektu"/>
    <tableColumn id="3" xr3:uid="{00000000-0010-0000-0400-000003000000}" name="Nazwa beneficjenta/ew. partnerów"/>
    <tableColumn id="4" xr3:uid="{00000000-0010-0000-0400-000004000000}" name="Lista podstawowa/rezerwowa"/>
    <tableColumn id="5" xr3:uid="{00000000-0010-0000-0400-000005000000}" name="Planowany zakres projektu – najważniejsze elementy projektu "/>
    <tableColumn id="6" xr3:uid="{00000000-0010-0000-0400-000006000000}" name="Wskazanie zgodności projektu z programem" dataDxfId="132"/>
    <tableColumn id="7" xr3:uid="{00000000-0010-0000-0400-000007000000}" name="NR DZIAŁANIA"/>
    <tableColumn id="8" xr3:uid="{00000000-0010-0000-0400-000008000000}" name="Maksymalna wartość wkładu UE (zł)"/>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a6" displayName="Tabela6" ref="A1:H5" totalsRowShown="0">
  <autoFilter ref="A1:H5" xr:uid="{00000000-0009-0000-0100-000006000000}"/>
  <tableColumns count="8">
    <tableColumn id="1" xr3:uid="{00000000-0010-0000-0500-000001000000}" name="Lp."/>
    <tableColumn id="2" xr3:uid="{00000000-0010-0000-0500-000002000000}" name="Tytuł projektu"/>
    <tableColumn id="3" xr3:uid="{00000000-0010-0000-0500-000003000000}" name="Nazwa beneficjenta/ew. partnerów"/>
    <tableColumn id="4" xr3:uid="{00000000-0010-0000-0500-000004000000}" name="Lista podstawowa/rezerwowa"/>
    <tableColumn id="5" xr3:uid="{00000000-0010-0000-0500-000005000000}" name="Planowany zakres projektu – najważniejsze elementy projektu "/>
    <tableColumn id="6" xr3:uid="{00000000-0010-0000-0500-000006000000}" name="Wskazanie zgodności projektu z programem" dataDxfId="131"/>
    <tableColumn id="7" xr3:uid="{00000000-0010-0000-0500-000007000000}" name="NR DZIAŁANIA"/>
    <tableColumn id="8" xr3:uid="{00000000-0010-0000-0500-000008000000}" name="Maksymalna wartość wkładu UE (zł)"/>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a7" displayName="Tabela7" ref="A1:H5" totalsRowShown="0">
  <autoFilter ref="A1:H5" xr:uid="{00000000-0009-0000-0100-000007000000}"/>
  <tableColumns count="8">
    <tableColumn id="1" xr3:uid="{00000000-0010-0000-0600-000001000000}" name="Lp."/>
    <tableColumn id="2" xr3:uid="{00000000-0010-0000-0600-000002000000}" name="Tytuł projektu"/>
    <tableColumn id="3" xr3:uid="{00000000-0010-0000-0600-000003000000}" name="Nazwa beneficjenta/ew. partnerów"/>
    <tableColumn id="4" xr3:uid="{00000000-0010-0000-0600-000004000000}" name="Lista podstawowa/rezerwowa"/>
    <tableColumn id="5" xr3:uid="{00000000-0010-0000-0600-000005000000}" name="Planowany zakres projektu – najważniejsze elementy projektu "/>
    <tableColumn id="6" xr3:uid="{00000000-0010-0000-0600-000006000000}" name="Wskazanie zgodności projektu z programem" dataDxfId="130"/>
    <tableColumn id="7" xr3:uid="{00000000-0010-0000-0600-000007000000}" name="NR DZIAŁANIA"/>
    <tableColumn id="8" xr3:uid="{00000000-0010-0000-0600-000008000000}" name="Maksymalna wartość wkładu UE (zł)"/>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a8" displayName="Tabela8" ref="A1:H11" totalsRowShown="0">
  <autoFilter ref="A1:H11" xr:uid="{00000000-0009-0000-0100-000008000000}"/>
  <tableColumns count="8">
    <tableColumn id="1" xr3:uid="{00000000-0010-0000-0700-000001000000}" name="Lp."/>
    <tableColumn id="2" xr3:uid="{00000000-0010-0000-0700-000002000000}" name="Tytuł projektu"/>
    <tableColumn id="3" xr3:uid="{00000000-0010-0000-0700-000003000000}" name="Nazwa beneficjenta/ew. partnerów"/>
    <tableColumn id="4" xr3:uid="{00000000-0010-0000-0700-000004000000}" name="Lista podstawowa/rezerwowa"/>
    <tableColumn id="5" xr3:uid="{00000000-0010-0000-0700-000005000000}" name="Planowany zakres projektu – najważniejsze elementy projektu "/>
    <tableColumn id="6" xr3:uid="{00000000-0010-0000-0700-000006000000}" name="Wskazanie zgodności projektu z programem" dataDxfId="129"/>
    <tableColumn id="7" xr3:uid="{00000000-0010-0000-0700-000007000000}" name="NR DZIAŁANIA"/>
    <tableColumn id="8" xr3:uid="{00000000-0010-0000-0700-000008000000}" name="Maksymalna wartość wkładu UE (zł)"/>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a9" displayName="Tabela9" ref="A1:H11" totalsRowShown="0">
  <autoFilter ref="A1:H11" xr:uid="{00000000-0009-0000-0100-000009000000}"/>
  <tableColumns count="8">
    <tableColumn id="1" xr3:uid="{00000000-0010-0000-0800-000001000000}" name="Lp."/>
    <tableColumn id="2" xr3:uid="{00000000-0010-0000-0800-000002000000}" name="Tytuł projektu"/>
    <tableColumn id="3" xr3:uid="{00000000-0010-0000-0800-000003000000}" name="Nazwa beneficjenta/ew. partnerów"/>
    <tableColumn id="4" xr3:uid="{00000000-0010-0000-0800-000004000000}" name="Lista podstawowa/rezerwowa"/>
    <tableColumn id="5" xr3:uid="{00000000-0010-0000-0800-000005000000}" name="Planowany zakres projektu – najważniejsze elementy projektu "/>
    <tableColumn id="6" xr3:uid="{00000000-0010-0000-0800-000006000000}" name="Wskazanie zgodności projektu z programem" dataDxfId="128"/>
    <tableColumn id="7" xr3:uid="{00000000-0010-0000-0800-000007000000}" name="NR DZIAŁANIA"/>
    <tableColumn id="8" xr3:uid="{00000000-0010-0000-0800-000008000000}" name="Maksymalna wartość wkładu UE (zł)"/>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ela10" displayName="Tabela10" ref="A1:H5" totalsRowShown="0">
  <autoFilter ref="A1:H5" xr:uid="{00000000-0009-0000-0100-00000A000000}"/>
  <tableColumns count="8">
    <tableColumn id="1" xr3:uid="{00000000-0010-0000-0900-000001000000}" name="Lp."/>
    <tableColumn id="2" xr3:uid="{00000000-0010-0000-0900-000002000000}" name="Tytuł projektu"/>
    <tableColumn id="3" xr3:uid="{00000000-0010-0000-0900-000003000000}" name="Nazwa beneficjenta/ew. partnerów"/>
    <tableColumn id="4" xr3:uid="{00000000-0010-0000-0900-000004000000}" name="Lista podstawowa/rezerwowa"/>
    <tableColumn id="5" xr3:uid="{00000000-0010-0000-0900-000005000000}" name="Planowany zakres projektu – najważniejsze elementy projektu "/>
    <tableColumn id="6" xr3:uid="{00000000-0010-0000-0900-000006000000}" name="Wskazanie zgodności projektu z programem" dataDxfId="127"/>
    <tableColumn id="7" xr3:uid="{00000000-0010-0000-0900-000007000000}" name="NR DZIAŁANIA"/>
    <tableColumn id="8" xr3:uid="{00000000-0010-0000-0900-000008000000}" name="Maksymalna wartość wkładu UE (zł)"/>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ela11" displayName="Tabela11" ref="A1:H5" totalsRowShown="0">
  <autoFilter ref="A1:H5" xr:uid="{00000000-0009-0000-0100-00000B000000}"/>
  <tableColumns count="8">
    <tableColumn id="1" xr3:uid="{00000000-0010-0000-0A00-000001000000}" name="Lp."/>
    <tableColumn id="2" xr3:uid="{00000000-0010-0000-0A00-000002000000}" name="Tytuł projektu"/>
    <tableColumn id="3" xr3:uid="{00000000-0010-0000-0A00-000003000000}" name="Nazwa beneficjenta/ew. partnerów"/>
    <tableColumn id="4" xr3:uid="{00000000-0010-0000-0A00-000004000000}" name="Lista podstawowa/rezerwowa"/>
    <tableColumn id="5" xr3:uid="{00000000-0010-0000-0A00-000005000000}" name="Planowany zakres projektu – najważniejsze elementy projektu "/>
    <tableColumn id="6" xr3:uid="{00000000-0010-0000-0A00-000006000000}" name="Wskazanie zgodności projektu z programem" dataDxfId="126"/>
    <tableColumn id="7" xr3:uid="{00000000-0010-0000-0A00-000007000000}" name="NR DZIAŁANIA"/>
    <tableColumn id="8" xr3:uid="{00000000-0010-0000-0A00-000008000000}" name="Maksymalna wartość wkładu UE (zł)"/>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ela12" displayName="Tabela12" ref="A1:H5" totalsRowShown="0">
  <autoFilter ref="A1:H5" xr:uid="{00000000-0009-0000-0100-00000C000000}"/>
  <tableColumns count="8">
    <tableColumn id="1" xr3:uid="{00000000-0010-0000-0B00-000001000000}" name="Lp."/>
    <tableColumn id="2" xr3:uid="{00000000-0010-0000-0B00-000002000000}" name="Tytuł projektu"/>
    <tableColumn id="3" xr3:uid="{00000000-0010-0000-0B00-000003000000}" name="Nazwa beneficjenta/ew. partnerów"/>
    <tableColumn id="4" xr3:uid="{00000000-0010-0000-0B00-000004000000}" name="Lista podstawowa/rezerwowa"/>
    <tableColumn id="5" xr3:uid="{00000000-0010-0000-0B00-000005000000}" name="Planowany zakres projektu – najważniejsze elementy projektu "/>
    <tableColumn id="6" xr3:uid="{00000000-0010-0000-0B00-000006000000}" name="Wskazanie zgodności projektu z programem" dataDxfId="125"/>
    <tableColumn id="7" xr3:uid="{00000000-0010-0000-0B00-000007000000}" name="NR DZIAŁANIA"/>
    <tableColumn id="8" xr3:uid="{00000000-0010-0000-0B00-000008000000}" name="Maksymalna wartość wkładu UE (zł)"/>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751F282-253A-4B34-8332-778837D69B40}" name="Tabela13" displayName="Tabela13" ref="A3:H20" totalsRowShown="0">
  <autoFilter ref="A3:H20" xr:uid="{8751F282-253A-4B34-8332-778837D69B40}"/>
  <sortState xmlns:xlrd2="http://schemas.microsoft.com/office/spreadsheetml/2017/richdata2" ref="A4:H20">
    <sortCondition ref="H3:H20"/>
  </sortState>
  <tableColumns count="8">
    <tableColumn id="1" xr3:uid="{3C574518-8FEF-46C6-90F4-46E2E2384F33}" name="Tytuł projektu"/>
    <tableColumn id="2" xr3:uid="{A9067D72-CE3E-46D3-BBB6-6ED17B61F096}" name="Nazwa beneficjenta/ew. partnerów"/>
    <tableColumn id="3" xr3:uid="{5FA2A895-A999-4B6E-9C68-6BEB4C042FF6}" name="Planowany zakres projektu – najważniejsze elementy projektu "/>
    <tableColumn id="4" xr3:uid="{98A482E0-F088-46E0-8F1F-B06FF8FA7DAF}" name="Wskazanie zgodności projektu z programem"/>
    <tableColumn id="5" xr3:uid="{B83C586B-AF55-4549-90D4-E0D4EB726F74}" name="Działanie"/>
    <tableColumn id="6" xr3:uid="{B5353223-EBE5-4970-A3F4-B3F2BD2C8620}" name="Planowane źródło finansowania, w przypadku finansowania w ramach FEM 21-27 wskazanie konkretnego CS"/>
    <tableColumn id="7" xr3:uid="{0CC2F7D8-21F8-4EBA-AE24-D77E2A970859}" name="Maksymalna wartość wkładu UE (zł)"/>
    <tableColumn id="8" xr3:uid="{5C3E5438-BA98-446D-84E6-9FC12B12013B}" name="Maksymalna wartość wkładu UE (euro)_x000a_wg średniego kursu dla okresu 2016-2022 tj. 1 EUR=4,407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176EFC-5FC2-4CE4-B33F-FE6A53BC94C8}" name="Tabela14" displayName="Tabela14" ref="A3:H17" totalsRowShown="0">
  <autoFilter ref="A3:H17" xr:uid="{EB176EFC-5FC2-4CE4-B33F-FE6A53BC94C8}"/>
  <sortState xmlns:xlrd2="http://schemas.microsoft.com/office/spreadsheetml/2017/richdata2" ref="A4:H17">
    <sortCondition ref="H3:H17"/>
  </sortState>
  <tableColumns count="8">
    <tableColumn id="1" xr3:uid="{1925C7AB-5CF3-4BF3-B0AD-5A62DF261205}" name="Tytuł projektu"/>
    <tableColumn id="2" xr3:uid="{59019F1D-5E77-41BE-9135-7C96FA4FB776}" name="Nazwa beneficjenta/ew. partnerów"/>
    <tableColumn id="3" xr3:uid="{D41D822C-E598-489A-828C-35A120EFB5E8}" name="Planowany zakres projektu – najważniejsze elementy projektu "/>
    <tableColumn id="4" xr3:uid="{C025FBD6-D1FA-4180-9865-F20554A6BB9C}" name="Wskazanie zgodności projektu z programem" dataDxfId="124"/>
    <tableColumn id="5" xr3:uid="{DA18E6B3-8D3A-4C64-B570-E29C29DBCE21}" name="Działanie"/>
    <tableColumn id="6" xr3:uid="{5EAF020B-219D-47E4-8576-ECACE191E8A3}" name="Planowane źródło finansowania, w przypadku finansowania w ramach FEM 21-27 wskazanie konkretnego CS"/>
    <tableColumn id="7" xr3:uid="{F1AD40DB-89A0-4CC4-8C8A-FD239389B890}" name="Maksymalna wartość wkładu UE (zł)"/>
    <tableColumn id="8" xr3:uid="{455C27B3-74B9-4073-94F3-DDBAEC8E688A}" name="Maksymalna wartość wkładu UE (euro)_x000a_wg średniego kursu dla okresu 2016-2022 tj. 1 EUR=4,407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A00A19F-49A9-4B06-A57C-CEC71C49AA57}" name="Tabela15" displayName="Tabela15" ref="A3:I15" totalsRowShown="0">
  <autoFilter ref="A3:I15" xr:uid="{5A00A19F-49A9-4B06-A57C-CEC71C49AA57}"/>
  <sortState xmlns:xlrd2="http://schemas.microsoft.com/office/spreadsheetml/2017/richdata2" ref="A4:I15">
    <sortCondition ref="I3:I15"/>
  </sortState>
  <tableColumns count="9">
    <tableColumn id="1" xr3:uid="{C7A82A61-A276-4958-8F85-C35B190E6135}" name="Lp."/>
    <tableColumn id="2" xr3:uid="{9A313025-ECB8-40DE-899D-2B70D50FC705}" name="Tytuł projektu"/>
    <tableColumn id="3" xr3:uid="{39D9FC61-9666-46AB-AA01-7025BE53C57B}" name="Nazwa beneficjenta/ew. partnerów"/>
    <tableColumn id="4" xr3:uid="{A5518081-30A8-4177-9CAE-DC32DA88E0EA}" name="Planowany zakres projektu – najważniejsze elementy projektu "/>
    <tableColumn id="5" xr3:uid="{A30D9ADC-88BE-4B91-BE9C-415CF378CEC8}" name="Wskazanie zgodności projektu z programem"/>
    <tableColumn id="6" xr3:uid="{FF8FA004-40D1-4B14-A9A0-825263195BF1}" name="Działanie"/>
    <tableColumn id="7" xr3:uid="{15DFAE11-A509-4165-9692-D1CABE4F89D0}" name="Planowane źródło finansowania, w przypadku finansowania w ramach FEM 21-27 wskazanie konkretnego CS"/>
    <tableColumn id="8" xr3:uid="{6F32462D-4A45-45E0-9C00-C601F427AECF}" name="Maksymalna wartość wkładu UE (zł)"/>
    <tableColumn id="9" xr3:uid="{AE79BD70-B3A6-487C-A9B2-64B2DE39B311}" name="Maksymalna wartość wkładu UE (euro)_x000a_wg średniego kursu dla okresu 2016-2022 tj. 1 EUR=4,407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E736A43-9879-4856-97C3-D50F832AF563}" name="Tabela16" displayName="Tabela16" ref="A3:I19" totalsRowShown="0">
  <autoFilter ref="A3:I19" xr:uid="{8E736A43-9879-4856-97C3-D50F832AF563}"/>
  <sortState xmlns:xlrd2="http://schemas.microsoft.com/office/spreadsheetml/2017/richdata2" ref="A4:I19">
    <sortCondition ref="I3:I19"/>
  </sortState>
  <tableColumns count="9">
    <tableColumn id="1" xr3:uid="{6BCC437E-18A9-4A37-AE1E-880456DC35AC}" name="Lp."/>
    <tableColumn id="2" xr3:uid="{98CFA2DB-380E-4C96-948E-0CE6FC28C81E}" name="Tytuł projektu"/>
    <tableColumn id="3" xr3:uid="{871C910D-7623-4193-B9A2-93C4AD4FBBE4}" name="Nazwa beneficjenta/ew. partnerów"/>
    <tableColumn id="4" xr3:uid="{0BFEE923-1E3F-485E-A523-4A8213A89571}" name="Planowany zakres projektu – najważniejsze elementy projektu "/>
    <tableColumn id="5" xr3:uid="{0B60374F-6AAF-426D-BF19-111B5AFB93D1}" name="Wskazanie zgodności projektu z programem"/>
    <tableColumn id="6" xr3:uid="{D9BEEAF8-97B6-41AD-9830-33656DB428BF}" name="Działanie"/>
    <tableColumn id="7" xr3:uid="{DDEB9461-62BE-4B63-BBB0-70866D4DEEEC}" name="Planowane źródło finansowania, w przypadku finansowania w ramach FEM 21-27 wskazanie konkretnego CS"/>
    <tableColumn id="8" xr3:uid="{C1ED23FD-3062-49BF-9B6C-19748A1DCA9A}" name="Maksymalna wartość wkładu UE (zł)"/>
    <tableColumn id="9" xr3:uid="{32AB1CFC-505B-4C65-BFA5-71204496E9B3}" name="Maksymalna wartość wkładu UE (euro)_x000a_wg średniego kursu dla okresu 2016-2022 tj. 1 EUR=4,407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07"/>
  <sheetViews>
    <sheetView zoomScale="70" zoomScaleNormal="70" zoomScaleSheetLayoutView="40" workbookViewId="0">
      <selection activeCell="G60" sqref="G60"/>
    </sheetView>
  </sheetViews>
  <sheetFormatPr defaultColWidth="9.140625" defaultRowHeight="12.75" x14ac:dyDescent="0.2"/>
  <cols>
    <col min="1" max="1" width="15.5703125" style="127" customWidth="1"/>
    <col min="2" max="2" width="32.5703125" style="127" customWidth="1"/>
    <col min="3" max="3" width="21.5703125" style="127" customWidth="1"/>
    <col min="4" max="4" width="5.5703125" style="2" bestFit="1" customWidth="1"/>
    <col min="5" max="5" width="37.5703125" style="2" customWidth="1"/>
    <col min="6" max="6" width="20.42578125" style="15" customWidth="1"/>
    <col min="7" max="7" width="93" style="1" customWidth="1"/>
    <col min="8" max="8" width="58.42578125" style="1" customWidth="1"/>
    <col min="9" max="9" width="17" style="15" customWidth="1"/>
    <col min="10" max="10" width="7.28515625" style="15" hidden="1" customWidth="1"/>
    <col min="11" max="11" width="19.140625" style="15" customWidth="1"/>
    <col min="12" max="12" width="16.7109375" style="1" hidden="1" customWidth="1"/>
    <col min="13" max="13" width="16.28515625" style="1" customWidth="1"/>
    <col min="14" max="15" width="14.42578125" style="1" customWidth="1"/>
    <col min="16" max="16" width="240.42578125" style="1" customWidth="1"/>
    <col min="17" max="16384" width="9.140625" style="1"/>
  </cols>
  <sheetData>
    <row r="1" spans="1:16" s="3" customFormat="1" ht="47.25" customHeight="1" thickBot="1" x14ac:dyDescent="0.3">
      <c r="A1" s="359" t="s">
        <v>443</v>
      </c>
      <c r="B1" s="360"/>
      <c r="C1" s="360"/>
      <c r="D1" s="360"/>
      <c r="E1" s="360"/>
      <c r="F1" s="360"/>
      <c r="G1" s="360"/>
      <c r="H1" s="360"/>
      <c r="I1" s="360"/>
      <c r="J1" s="360"/>
      <c r="K1" s="360"/>
      <c r="L1" s="360"/>
      <c r="M1" s="360"/>
      <c r="N1" s="360"/>
      <c r="O1" s="360"/>
      <c r="P1" s="361"/>
    </row>
    <row r="2" spans="1:16" s="16" customFormat="1" ht="21.75" customHeight="1" x14ac:dyDescent="0.25">
      <c r="A2" s="364" t="s">
        <v>0</v>
      </c>
      <c r="B2" s="365"/>
      <c r="C2" s="365"/>
      <c r="D2" s="362" t="s">
        <v>1</v>
      </c>
      <c r="E2" s="362"/>
      <c r="F2" s="362"/>
      <c r="G2" s="362"/>
      <c r="H2" s="362"/>
      <c r="I2" s="362"/>
      <c r="J2" s="362"/>
      <c r="K2" s="362"/>
      <c r="L2" s="362"/>
      <c r="M2" s="362"/>
      <c r="N2" s="362"/>
      <c r="O2" s="362"/>
      <c r="P2" s="363"/>
    </row>
    <row r="3" spans="1:16" ht="113.25" customHeight="1" thickBot="1" x14ac:dyDescent="0.25">
      <c r="A3" s="163" t="s">
        <v>2</v>
      </c>
      <c r="B3" s="164" t="s">
        <v>3</v>
      </c>
      <c r="C3" s="164" t="s">
        <v>4</v>
      </c>
      <c r="D3" s="165" t="s">
        <v>5</v>
      </c>
      <c r="E3" s="165" t="s">
        <v>6</v>
      </c>
      <c r="F3" s="165" t="s">
        <v>7</v>
      </c>
      <c r="G3" s="165" t="s">
        <v>8</v>
      </c>
      <c r="H3" s="165" t="s">
        <v>9</v>
      </c>
      <c r="I3" s="165" t="s">
        <v>178</v>
      </c>
      <c r="J3" s="165" t="s">
        <v>627</v>
      </c>
      <c r="K3" s="165" t="s">
        <v>11</v>
      </c>
      <c r="L3" s="166" t="s">
        <v>12</v>
      </c>
      <c r="M3" s="166" t="s">
        <v>676</v>
      </c>
      <c r="N3" s="165" t="s">
        <v>168</v>
      </c>
      <c r="O3" s="165" t="s">
        <v>167</v>
      </c>
      <c r="P3" s="167" t="s">
        <v>14</v>
      </c>
    </row>
    <row r="4" spans="1:16" ht="127.5" x14ac:dyDescent="0.2">
      <c r="A4" s="348" t="s">
        <v>15</v>
      </c>
      <c r="B4" s="345" t="s">
        <v>583</v>
      </c>
      <c r="C4" s="345" t="s">
        <v>693</v>
      </c>
      <c r="D4" s="88">
        <v>1</v>
      </c>
      <c r="E4" s="88" t="s">
        <v>16</v>
      </c>
      <c r="F4" s="168" t="s">
        <v>17</v>
      </c>
      <c r="G4" s="71" t="s">
        <v>327</v>
      </c>
      <c r="H4" s="169" t="s">
        <v>171</v>
      </c>
      <c r="I4" s="170" t="s">
        <v>498</v>
      </c>
      <c r="J4" s="170" t="s">
        <v>628</v>
      </c>
      <c r="K4" s="71" t="s">
        <v>18</v>
      </c>
      <c r="L4" s="171">
        <v>3617953</v>
      </c>
      <c r="M4" s="78">
        <f t="shared" ref="M4:M40" si="0">L4/4.4074</f>
        <v>820881.47206970095</v>
      </c>
      <c r="N4" s="73" t="s">
        <v>202</v>
      </c>
      <c r="O4" s="73" t="s">
        <v>602</v>
      </c>
      <c r="P4" s="79" t="s">
        <v>421</v>
      </c>
    </row>
    <row r="5" spans="1:16" ht="127.5" x14ac:dyDescent="0.2">
      <c r="A5" s="349"/>
      <c r="B5" s="346"/>
      <c r="C5" s="346"/>
      <c r="D5" s="59">
        <v>2</v>
      </c>
      <c r="E5" s="59" t="s">
        <v>403</v>
      </c>
      <c r="F5" s="63" t="s">
        <v>17</v>
      </c>
      <c r="G5" s="64" t="s">
        <v>326</v>
      </c>
      <c r="H5" s="61" t="s">
        <v>335</v>
      </c>
      <c r="I5" s="65" t="s">
        <v>499</v>
      </c>
      <c r="J5" s="65" t="s">
        <v>628</v>
      </c>
      <c r="K5" s="60" t="s">
        <v>18</v>
      </c>
      <c r="L5" s="279">
        <v>1322220</v>
      </c>
      <c r="M5" s="66">
        <f t="shared" si="0"/>
        <v>300000</v>
      </c>
      <c r="N5" s="67" t="s">
        <v>199</v>
      </c>
      <c r="O5" s="67" t="s">
        <v>523</v>
      </c>
      <c r="P5" s="68" t="s">
        <v>421</v>
      </c>
    </row>
    <row r="6" spans="1:16" ht="127.5" x14ac:dyDescent="0.2">
      <c r="A6" s="349"/>
      <c r="B6" s="346"/>
      <c r="C6" s="346"/>
      <c r="D6" s="59">
        <v>163</v>
      </c>
      <c r="E6" s="59" t="s">
        <v>550</v>
      </c>
      <c r="F6" s="63" t="s">
        <v>33</v>
      </c>
      <c r="G6" s="64" t="s">
        <v>578</v>
      </c>
      <c r="H6" s="61" t="s">
        <v>335</v>
      </c>
      <c r="I6" s="65" t="s">
        <v>499</v>
      </c>
      <c r="J6" s="65" t="s">
        <v>628</v>
      </c>
      <c r="K6" s="60" t="s">
        <v>18</v>
      </c>
      <c r="L6" s="98">
        <v>3970489.85</v>
      </c>
      <c r="M6" s="66">
        <f>L6/4.4074</f>
        <v>900868.95902346051</v>
      </c>
      <c r="N6" s="67" t="s">
        <v>202</v>
      </c>
      <c r="O6" s="67" t="s">
        <v>523</v>
      </c>
      <c r="P6" s="235" t="s">
        <v>560</v>
      </c>
    </row>
    <row r="7" spans="1:16" ht="128.25" thickBot="1" x14ac:dyDescent="0.25">
      <c r="A7" s="349"/>
      <c r="B7" s="346"/>
      <c r="C7" s="346"/>
      <c r="D7" s="97">
        <v>3</v>
      </c>
      <c r="E7" s="97" t="s">
        <v>561</v>
      </c>
      <c r="F7" s="86" t="s">
        <v>21</v>
      </c>
      <c r="G7" s="140" t="s">
        <v>562</v>
      </c>
      <c r="H7" s="61" t="s">
        <v>335</v>
      </c>
      <c r="I7" s="65" t="s">
        <v>499</v>
      </c>
      <c r="J7" s="65" t="s">
        <v>628</v>
      </c>
      <c r="K7" s="60" t="s">
        <v>18</v>
      </c>
      <c r="L7" s="98">
        <v>1195530</v>
      </c>
      <c r="M7" s="66">
        <f t="shared" si="0"/>
        <v>271255.16177338111</v>
      </c>
      <c r="N7" s="67" t="s">
        <v>206</v>
      </c>
      <c r="O7" s="67" t="s">
        <v>523</v>
      </c>
      <c r="P7" s="68" t="s">
        <v>262</v>
      </c>
    </row>
    <row r="8" spans="1:16" ht="127.5" x14ac:dyDescent="0.2">
      <c r="A8" s="349"/>
      <c r="B8" s="346"/>
      <c r="C8" s="346"/>
      <c r="D8" s="63">
        <v>4</v>
      </c>
      <c r="E8" s="63" t="s">
        <v>20</v>
      </c>
      <c r="F8" s="63" t="s">
        <v>21</v>
      </c>
      <c r="G8" s="60" t="s">
        <v>325</v>
      </c>
      <c r="H8" s="60" t="s">
        <v>172</v>
      </c>
      <c r="I8" s="62" t="s">
        <v>498</v>
      </c>
      <c r="J8" s="62" t="s">
        <v>628</v>
      </c>
      <c r="K8" s="60" t="s">
        <v>18</v>
      </c>
      <c r="L8" s="98">
        <v>1195530</v>
      </c>
      <c r="M8" s="66">
        <f t="shared" si="0"/>
        <v>271255.16177338111</v>
      </c>
      <c r="N8" s="67" t="s">
        <v>202</v>
      </c>
      <c r="O8" s="73" t="s">
        <v>602</v>
      </c>
      <c r="P8" s="68" t="s">
        <v>422</v>
      </c>
    </row>
    <row r="9" spans="1:16" x14ac:dyDescent="0.2">
      <c r="A9" s="349"/>
      <c r="B9" s="346"/>
      <c r="C9" s="346"/>
      <c r="D9" s="113">
        <v>166</v>
      </c>
      <c r="E9" s="113" t="s">
        <v>589</v>
      </c>
      <c r="F9" s="182"/>
      <c r="G9" s="183"/>
      <c r="H9" s="184"/>
      <c r="I9" s="185"/>
      <c r="J9" s="65"/>
      <c r="K9" s="183"/>
      <c r="L9" s="186"/>
      <c r="M9" s="187"/>
      <c r="N9" s="188"/>
      <c r="O9" s="188"/>
      <c r="P9" s="230"/>
    </row>
    <row r="10" spans="1:16" ht="140.25" x14ac:dyDescent="0.2">
      <c r="A10" s="349"/>
      <c r="B10" s="346"/>
      <c r="C10" s="346"/>
      <c r="D10" s="59">
        <v>5</v>
      </c>
      <c r="E10" s="63" t="s">
        <v>515</v>
      </c>
      <c r="F10" s="63" t="s">
        <v>128</v>
      </c>
      <c r="G10" s="60" t="s">
        <v>516</v>
      </c>
      <c r="H10" s="61" t="s">
        <v>171</v>
      </c>
      <c r="I10" s="62" t="s">
        <v>498</v>
      </c>
      <c r="J10" s="62" t="s">
        <v>628</v>
      </c>
      <c r="K10" s="60" t="s">
        <v>18</v>
      </c>
      <c r="L10" s="98">
        <v>14069096</v>
      </c>
      <c r="M10" s="66">
        <f t="shared" si="0"/>
        <v>3192153.1968961293</v>
      </c>
      <c r="N10" s="67" t="s">
        <v>206</v>
      </c>
      <c r="O10" s="67" t="s">
        <v>602</v>
      </c>
      <c r="P10" s="68" t="s">
        <v>423</v>
      </c>
    </row>
    <row r="11" spans="1:16" ht="127.5" x14ac:dyDescent="0.2">
      <c r="A11" s="349"/>
      <c r="B11" s="346"/>
      <c r="C11" s="346"/>
      <c r="D11" s="59">
        <v>6</v>
      </c>
      <c r="E11" s="63" t="s">
        <v>392</v>
      </c>
      <c r="F11" s="63" t="s">
        <v>128</v>
      </c>
      <c r="G11" s="60" t="s">
        <v>605</v>
      </c>
      <c r="H11" s="61" t="s">
        <v>335</v>
      </c>
      <c r="I11" s="65" t="s">
        <v>499</v>
      </c>
      <c r="J11" s="65" t="s">
        <v>628</v>
      </c>
      <c r="K11" s="60" t="s">
        <v>18</v>
      </c>
      <c r="L11" s="98">
        <v>4444606.57</v>
      </c>
      <c r="M11" s="66">
        <f>L11/4.3065</f>
        <v>1032069.3300824336</v>
      </c>
      <c r="N11" s="67" t="s">
        <v>467</v>
      </c>
      <c r="O11" s="67" t="s">
        <v>523</v>
      </c>
      <c r="P11" s="68" t="s">
        <v>424</v>
      </c>
    </row>
    <row r="12" spans="1:16" ht="127.5" x14ac:dyDescent="0.2">
      <c r="A12" s="349"/>
      <c r="B12" s="346"/>
      <c r="C12" s="346"/>
      <c r="D12" s="59">
        <v>177</v>
      </c>
      <c r="E12" s="63" t="s">
        <v>606</v>
      </c>
      <c r="F12" s="63" t="s">
        <v>128</v>
      </c>
      <c r="G12" s="60" t="s">
        <v>607</v>
      </c>
      <c r="H12" s="61" t="s">
        <v>391</v>
      </c>
      <c r="I12" s="65" t="s">
        <v>499</v>
      </c>
      <c r="J12" s="65" t="s">
        <v>628</v>
      </c>
      <c r="K12" s="60" t="s">
        <v>18</v>
      </c>
      <c r="L12" s="98">
        <v>8024778.6200000001</v>
      </c>
      <c r="M12" s="66">
        <f t="shared" si="0"/>
        <v>1820751.1503380679</v>
      </c>
      <c r="N12" s="67" t="s">
        <v>206</v>
      </c>
      <c r="O12" s="67" t="s">
        <v>523</v>
      </c>
      <c r="P12" s="68" t="s">
        <v>424</v>
      </c>
    </row>
    <row r="13" spans="1:16" x14ac:dyDescent="0.2">
      <c r="A13" s="349"/>
      <c r="B13" s="346"/>
      <c r="C13" s="346"/>
      <c r="D13" s="140">
        <v>7</v>
      </c>
      <c r="E13" s="113" t="s">
        <v>589</v>
      </c>
      <c r="F13" s="182"/>
      <c r="G13" s="183"/>
      <c r="H13" s="184"/>
      <c r="I13" s="185"/>
      <c r="J13" s="185"/>
      <c r="K13" s="183"/>
      <c r="L13" s="186"/>
      <c r="M13" s="187"/>
      <c r="N13" s="188"/>
      <c r="O13" s="188"/>
      <c r="P13" s="230"/>
    </row>
    <row r="14" spans="1:16" x14ac:dyDescent="0.2">
      <c r="A14" s="349"/>
      <c r="B14" s="346"/>
      <c r="C14" s="346"/>
      <c r="D14" s="113">
        <v>8</v>
      </c>
      <c r="E14" s="113" t="s">
        <v>589</v>
      </c>
      <c r="F14" s="182"/>
      <c r="G14" s="183"/>
      <c r="H14" s="184"/>
      <c r="I14" s="185"/>
      <c r="J14" s="185"/>
      <c r="K14" s="183"/>
      <c r="L14" s="186"/>
      <c r="M14" s="187"/>
      <c r="N14" s="188"/>
      <c r="O14" s="188"/>
      <c r="P14" s="230"/>
    </row>
    <row r="15" spans="1:16" ht="127.5" x14ac:dyDescent="0.2">
      <c r="A15" s="349"/>
      <c r="B15" s="346"/>
      <c r="C15" s="346"/>
      <c r="D15" s="59">
        <v>9</v>
      </c>
      <c r="E15" s="63" t="s">
        <v>186</v>
      </c>
      <c r="F15" s="63" t="s">
        <v>23</v>
      </c>
      <c r="G15" s="60" t="s">
        <v>324</v>
      </c>
      <c r="H15" s="63" t="s">
        <v>172</v>
      </c>
      <c r="I15" s="62" t="s">
        <v>498</v>
      </c>
      <c r="J15" s="62" t="s">
        <v>628</v>
      </c>
      <c r="K15" s="60" t="s">
        <v>18</v>
      </c>
      <c r="L15" s="98">
        <v>637500</v>
      </c>
      <c r="M15" s="66">
        <f t="shared" si="0"/>
        <v>144643.1002405046</v>
      </c>
      <c r="N15" s="67" t="s">
        <v>202</v>
      </c>
      <c r="O15" s="67" t="s">
        <v>602</v>
      </c>
      <c r="P15" s="68" t="s">
        <v>425</v>
      </c>
    </row>
    <row r="16" spans="1:16" ht="127.5" x14ac:dyDescent="0.2">
      <c r="A16" s="349"/>
      <c r="B16" s="346"/>
      <c r="C16" s="346"/>
      <c r="D16" s="59">
        <v>10</v>
      </c>
      <c r="E16" s="63" t="s">
        <v>24</v>
      </c>
      <c r="F16" s="63" t="s">
        <v>25</v>
      </c>
      <c r="G16" s="64" t="s">
        <v>313</v>
      </c>
      <c r="H16" s="61" t="s">
        <v>171</v>
      </c>
      <c r="I16" s="62" t="s">
        <v>498</v>
      </c>
      <c r="J16" s="62" t="s">
        <v>628</v>
      </c>
      <c r="K16" s="60" t="s">
        <v>18</v>
      </c>
      <c r="L16" s="98">
        <v>1487500</v>
      </c>
      <c r="M16" s="66">
        <f t="shared" si="0"/>
        <v>337500.56722784409</v>
      </c>
      <c r="N16" s="67" t="s">
        <v>206</v>
      </c>
      <c r="O16" s="67" t="s">
        <v>602</v>
      </c>
      <c r="P16" s="68" t="s">
        <v>664</v>
      </c>
    </row>
    <row r="17" spans="1:16" ht="127.5" x14ac:dyDescent="0.2">
      <c r="A17" s="349"/>
      <c r="B17" s="346"/>
      <c r="C17" s="346"/>
      <c r="D17" s="97">
        <v>11</v>
      </c>
      <c r="E17" s="63" t="s">
        <v>388</v>
      </c>
      <c r="F17" s="63" t="s">
        <v>25</v>
      </c>
      <c r="G17" s="64" t="s">
        <v>322</v>
      </c>
      <c r="H17" s="61" t="s">
        <v>335</v>
      </c>
      <c r="I17" s="65" t="s">
        <v>499</v>
      </c>
      <c r="J17" s="65" t="s">
        <v>628</v>
      </c>
      <c r="K17" s="60" t="s">
        <v>18</v>
      </c>
      <c r="L17" s="98">
        <v>1453302.51</v>
      </c>
      <c r="M17" s="66">
        <f>L17/4.3065</f>
        <v>337467.20306513412</v>
      </c>
      <c r="N17" s="67" t="s">
        <v>28</v>
      </c>
      <c r="O17" s="67" t="s">
        <v>184</v>
      </c>
      <c r="P17" s="68" t="s">
        <v>660</v>
      </c>
    </row>
    <row r="18" spans="1:16" ht="127.5" x14ac:dyDescent="0.2">
      <c r="A18" s="349"/>
      <c r="B18" s="346"/>
      <c r="C18" s="346"/>
      <c r="D18" s="63">
        <v>12</v>
      </c>
      <c r="E18" s="63" t="s">
        <v>26</v>
      </c>
      <c r="F18" s="63" t="s">
        <v>27</v>
      </c>
      <c r="G18" s="60" t="s">
        <v>314</v>
      </c>
      <c r="H18" s="61" t="s">
        <v>171</v>
      </c>
      <c r="I18" s="62" t="s">
        <v>498</v>
      </c>
      <c r="J18" s="62" t="s">
        <v>628</v>
      </c>
      <c r="K18" s="60" t="s">
        <v>18</v>
      </c>
      <c r="L18" s="98">
        <v>2250000</v>
      </c>
      <c r="M18" s="66">
        <f t="shared" si="0"/>
        <v>510505.05967236921</v>
      </c>
      <c r="N18" s="67" t="s">
        <v>202</v>
      </c>
      <c r="O18" s="67" t="s">
        <v>602</v>
      </c>
      <c r="P18" s="68" t="s">
        <v>665</v>
      </c>
    </row>
    <row r="19" spans="1:16" ht="127.5" x14ac:dyDescent="0.2">
      <c r="A19" s="349"/>
      <c r="B19" s="346"/>
      <c r="C19" s="346"/>
      <c r="D19" s="59">
        <v>13</v>
      </c>
      <c r="E19" s="86" t="s">
        <v>395</v>
      </c>
      <c r="F19" s="63" t="s">
        <v>27</v>
      </c>
      <c r="G19" s="64" t="s">
        <v>321</v>
      </c>
      <c r="H19" s="61" t="s">
        <v>335</v>
      </c>
      <c r="I19" s="65" t="s">
        <v>499</v>
      </c>
      <c r="J19" s="65" t="s">
        <v>628</v>
      </c>
      <c r="K19" s="60" t="s">
        <v>18</v>
      </c>
      <c r="L19" s="98">
        <v>2198490.04</v>
      </c>
      <c r="M19" s="66">
        <f>L19/4.3065</f>
        <v>510505.05979333568</v>
      </c>
      <c r="N19" s="67" t="s">
        <v>28</v>
      </c>
      <c r="O19" s="67" t="s">
        <v>201</v>
      </c>
      <c r="P19" s="68" t="s">
        <v>666</v>
      </c>
    </row>
    <row r="20" spans="1:16" ht="127.5" x14ac:dyDescent="0.2">
      <c r="A20" s="349"/>
      <c r="B20" s="346"/>
      <c r="C20" s="346"/>
      <c r="D20" s="59">
        <v>14</v>
      </c>
      <c r="E20" s="63" t="s">
        <v>305</v>
      </c>
      <c r="F20" s="63" t="s">
        <v>29</v>
      </c>
      <c r="G20" s="60" t="s">
        <v>320</v>
      </c>
      <c r="H20" s="63" t="s">
        <v>172</v>
      </c>
      <c r="I20" s="62" t="s">
        <v>498</v>
      </c>
      <c r="J20" s="62" t="s">
        <v>628</v>
      </c>
      <c r="K20" s="60" t="s">
        <v>18</v>
      </c>
      <c r="L20" s="98">
        <v>3337500</v>
      </c>
      <c r="M20" s="66">
        <f t="shared" si="0"/>
        <v>757249.17184734764</v>
      </c>
      <c r="N20" s="67" t="s">
        <v>206</v>
      </c>
      <c r="O20" s="67" t="s">
        <v>602</v>
      </c>
      <c r="P20" s="68" t="s">
        <v>289</v>
      </c>
    </row>
    <row r="21" spans="1:16" ht="127.5" x14ac:dyDescent="0.2">
      <c r="A21" s="349"/>
      <c r="B21" s="346"/>
      <c r="C21" s="346"/>
      <c r="D21" s="97">
        <v>15</v>
      </c>
      <c r="E21" s="63" t="s">
        <v>396</v>
      </c>
      <c r="F21" s="63" t="s">
        <v>29</v>
      </c>
      <c r="G21" s="60" t="s">
        <v>319</v>
      </c>
      <c r="H21" s="61" t="s">
        <v>335</v>
      </c>
      <c r="I21" s="65" t="s">
        <v>499</v>
      </c>
      <c r="J21" s="65" t="s">
        <v>628</v>
      </c>
      <c r="K21" s="60" t="s">
        <v>18</v>
      </c>
      <c r="L21" s="98">
        <v>5887500</v>
      </c>
      <c r="M21" s="66">
        <f t="shared" si="0"/>
        <v>1335821.572809366</v>
      </c>
      <c r="N21" s="67" t="s">
        <v>206</v>
      </c>
      <c r="O21" s="67" t="s">
        <v>523</v>
      </c>
      <c r="P21" s="68" t="s">
        <v>426</v>
      </c>
    </row>
    <row r="22" spans="1:16" ht="127.5" x14ac:dyDescent="0.2">
      <c r="A22" s="349"/>
      <c r="B22" s="346"/>
      <c r="C22" s="346"/>
      <c r="D22" s="113">
        <v>16</v>
      </c>
      <c r="E22" s="113" t="s">
        <v>192</v>
      </c>
      <c r="F22" s="113" t="s">
        <v>30</v>
      </c>
      <c r="G22" s="60" t="s">
        <v>315</v>
      </c>
      <c r="H22" s="61" t="s">
        <v>172</v>
      </c>
      <c r="I22" s="62" t="s">
        <v>498</v>
      </c>
      <c r="J22" s="62" t="s">
        <v>628</v>
      </c>
      <c r="K22" s="60" t="s">
        <v>18</v>
      </c>
      <c r="L22" s="98">
        <v>2275000</v>
      </c>
      <c r="M22" s="66">
        <f t="shared" si="0"/>
        <v>516177.33811317332</v>
      </c>
      <c r="N22" s="67" t="s">
        <v>206</v>
      </c>
      <c r="O22" s="67" t="s">
        <v>602</v>
      </c>
      <c r="P22" s="91" t="s">
        <v>235</v>
      </c>
    </row>
    <row r="23" spans="1:16" x14ac:dyDescent="0.2">
      <c r="A23" s="349"/>
      <c r="B23" s="346"/>
      <c r="C23" s="346"/>
      <c r="D23" s="59">
        <v>17</v>
      </c>
      <c r="E23" s="87" t="s">
        <v>589</v>
      </c>
      <c r="F23" s="182"/>
      <c r="G23" s="183"/>
      <c r="H23" s="184"/>
      <c r="I23" s="185"/>
      <c r="J23" s="185"/>
      <c r="K23" s="183"/>
      <c r="L23" s="186"/>
      <c r="M23" s="187"/>
      <c r="N23" s="188"/>
      <c r="O23" s="188"/>
      <c r="P23" s="230"/>
    </row>
    <row r="24" spans="1:16" ht="127.5" x14ac:dyDescent="0.2">
      <c r="A24" s="349"/>
      <c r="B24" s="346"/>
      <c r="C24" s="346"/>
      <c r="D24" s="59">
        <v>18</v>
      </c>
      <c r="E24" s="63" t="s">
        <v>599</v>
      </c>
      <c r="F24" s="59" t="s">
        <v>31</v>
      </c>
      <c r="G24" s="64" t="s">
        <v>316</v>
      </c>
      <c r="H24" s="61" t="s">
        <v>171</v>
      </c>
      <c r="I24" s="62" t="s">
        <v>498</v>
      </c>
      <c r="J24" s="62" t="s">
        <v>628</v>
      </c>
      <c r="K24" s="60" t="s">
        <v>18</v>
      </c>
      <c r="L24" s="279">
        <v>4250000</v>
      </c>
      <c r="M24" s="66">
        <f t="shared" si="0"/>
        <v>964287.33493669739</v>
      </c>
      <c r="N24" s="67" t="s">
        <v>206</v>
      </c>
      <c r="O24" s="67" t="s">
        <v>602</v>
      </c>
      <c r="P24" s="68" t="s">
        <v>661</v>
      </c>
    </row>
    <row r="25" spans="1:16" ht="13.5" thickBot="1" x14ac:dyDescent="0.25">
      <c r="A25" s="350"/>
      <c r="B25" s="347"/>
      <c r="C25" s="347"/>
      <c r="D25" s="181">
        <v>19</v>
      </c>
      <c r="E25" s="128" t="s">
        <v>589</v>
      </c>
      <c r="F25" s="180"/>
      <c r="G25" s="189"/>
      <c r="H25" s="180"/>
      <c r="I25" s="190"/>
      <c r="J25" s="190"/>
      <c r="K25" s="189"/>
      <c r="L25" s="191"/>
      <c r="M25" s="192"/>
      <c r="N25" s="193"/>
      <c r="O25" s="193"/>
      <c r="P25" s="234"/>
    </row>
    <row r="26" spans="1:16" ht="127.5" x14ac:dyDescent="0.2">
      <c r="A26" s="348" t="s">
        <v>32</v>
      </c>
      <c r="B26" s="345" t="s">
        <v>580</v>
      </c>
      <c r="C26" s="345" t="s">
        <v>653</v>
      </c>
      <c r="D26" s="75">
        <v>20</v>
      </c>
      <c r="E26" s="75" t="s">
        <v>462</v>
      </c>
      <c r="F26" s="88" t="s">
        <v>33</v>
      </c>
      <c r="G26" s="75" t="s">
        <v>196</v>
      </c>
      <c r="H26" s="75" t="s">
        <v>173</v>
      </c>
      <c r="I26" s="89" t="s">
        <v>500</v>
      </c>
      <c r="J26" s="89" t="s">
        <v>628</v>
      </c>
      <c r="K26" s="71" t="s">
        <v>34</v>
      </c>
      <c r="L26" s="194">
        <f>500000</f>
        <v>500000</v>
      </c>
      <c r="M26" s="78">
        <f t="shared" si="0"/>
        <v>113445.56881608204</v>
      </c>
      <c r="N26" s="73" t="s">
        <v>202</v>
      </c>
      <c r="O26" s="73" t="s">
        <v>534</v>
      </c>
      <c r="P26" s="79" t="s">
        <v>234</v>
      </c>
    </row>
    <row r="27" spans="1:16" ht="127.5" x14ac:dyDescent="0.2">
      <c r="A27" s="349"/>
      <c r="B27" s="346"/>
      <c r="C27" s="346"/>
      <c r="D27" s="63">
        <v>21</v>
      </c>
      <c r="E27" s="63" t="s">
        <v>464</v>
      </c>
      <c r="F27" s="59" t="s">
        <v>33</v>
      </c>
      <c r="G27" s="60" t="s">
        <v>463</v>
      </c>
      <c r="H27" s="63" t="s">
        <v>672</v>
      </c>
      <c r="I27" s="65" t="s">
        <v>501</v>
      </c>
      <c r="J27" s="65" t="s">
        <v>636</v>
      </c>
      <c r="K27" s="60" t="s">
        <v>34</v>
      </c>
      <c r="L27" s="145">
        <v>3257011</v>
      </c>
      <c r="M27" s="66">
        <f>L27/4.4074</f>
        <v>738986.93107047235</v>
      </c>
      <c r="N27" s="67" t="s">
        <v>202</v>
      </c>
      <c r="O27" s="67" t="s">
        <v>602</v>
      </c>
      <c r="P27" s="68" t="s">
        <v>234</v>
      </c>
    </row>
    <row r="28" spans="1:16" ht="13.5" thickBot="1" x14ac:dyDescent="0.25">
      <c r="A28" s="349"/>
      <c r="B28" s="346"/>
      <c r="C28" s="346"/>
      <c r="D28" s="324">
        <v>22</v>
      </c>
      <c r="E28" s="324" t="s">
        <v>589</v>
      </c>
      <c r="F28" s="212"/>
      <c r="G28" s="212"/>
      <c r="H28" s="288"/>
      <c r="I28" s="289"/>
      <c r="J28" s="257"/>
      <c r="K28" s="212"/>
      <c r="L28" s="290"/>
      <c r="M28" s="187"/>
      <c r="N28" s="291"/>
      <c r="O28" s="291"/>
      <c r="P28" s="292"/>
    </row>
    <row r="29" spans="1:16" ht="127.5" x14ac:dyDescent="0.2">
      <c r="A29" s="349"/>
      <c r="B29" s="346"/>
      <c r="C29" s="346"/>
      <c r="D29" s="63">
        <v>23</v>
      </c>
      <c r="E29" s="63" t="s">
        <v>142</v>
      </c>
      <c r="F29" s="63" t="s">
        <v>36</v>
      </c>
      <c r="G29" s="60" t="s">
        <v>292</v>
      </c>
      <c r="H29" s="63" t="s">
        <v>173</v>
      </c>
      <c r="I29" s="65" t="s">
        <v>500</v>
      </c>
      <c r="J29" s="65" t="s">
        <v>628</v>
      </c>
      <c r="K29" s="60" t="s">
        <v>34</v>
      </c>
      <c r="L29" s="98">
        <v>740000</v>
      </c>
      <c r="M29" s="66">
        <f t="shared" si="0"/>
        <v>167899.44184780141</v>
      </c>
      <c r="N29" s="67" t="s">
        <v>206</v>
      </c>
      <c r="O29" s="73" t="s">
        <v>534</v>
      </c>
      <c r="P29" s="68" t="s">
        <v>233</v>
      </c>
    </row>
    <row r="30" spans="1:16" ht="127.5" x14ac:dyDescent="0.2">
      <c r="A30" s="349"/>
      <c r="B30" s="346"/>
      <c r="C30" s="346"/>
      <c r="D30" s="87">
        <v>24</v>
      </c>
      <c r="E30" s="87" t="s">
        <v>143</v>
      </c>
      <c r="F30" s="63" t="s">
        <v>36</v>
      </c>
      <c r="G30" s="60" t="s">
        <v>281</v>
      </c>
      <c r="H30" s="63" t="s">
        <v>672</v>
      </c>
      <c r="I30" s="65" t="s">
        <v>501</v>
      </c>
      <c r="J30" s="65" t="s">
        <v>636</v>
      </c>
      <c r="K30" s="60" t="s">
        <v>34</v>
      </c>
      <c r="L30" s="98">
        <v>7465000</v>
      </c>
      <c r="M30" s="66">
        <f t="shared" si="0"/>
        <v>1693742.3424241049</v>
      </c>
      <c r="N30" s="67" t="s">
        <v>206</v>
      </c>
      <c r="O30" s="67" t="s">
        <v>602</v>
      </c>
      <c r="P30" s="68" t="s">
        <v>233</v>
      </c>
    </row>
    <row r="31" spans="1:16" ht="127.5" x14ac:dyDescent="0.2">
      <c r="A31" s="349"/>
      <c r="B31" s="346"/>
      <c r="C31" s="346"/>
      <c r="D31" s="87">
        <v>181</v>
      </c>
      <c r="E31" s="63" t="s">
        <v>657</v>
      </c>
      <c r="F31" s="63" t="s">
        <v>36</v>
      </c>
      <c r="G31" s="60" t="s">
        <v>658</v>
      </c>
      <c r="H31" s="63" t="s">
        <v>672</v>
      </c>
      <c r="I31" s="65" t="s">
        <v>501</v>
      </c>
      <c r="J31" s="65"/>
      <c r="K31" s="60" t="s">
        <v>34</v>
      </c>
      <c r="L31" s="98">
        <v>750000</v>
      </c>
      <c r="M31" s="66">
        <f t="shared" si="0"/>
        <v>170168.35322412307</v>
      </c>
      <c r="N31" s="67" t="s">
        <v>141</v>
      </c>
      <c r="O31" s="67" t="s">
        <v>455</v>
      </c>
      <c r="P31" s="68" t="s">
        <v>233</v>
      </c>
    </row>
    <row r="32" spans="1:16" x14ac:dyDescent="0.2">
      <c r="A32" s="349"/>
      <c r="B32" s="346"/>
      <c r="C32" s="346"/>
      <c r="D32" s="87">
        <v>25</v>
      </c>
      <c r="E32" s="87" t="s">
        <v>589</v>
      </c>
      <c r="F32" s="182"/>
      <c r="G32" s="183"/>
      <c r="H32" s="182"/>
      <c r="I32" s="185"/>
      <c r="J32" s="185"/>
      <c r="K32" s="183"/>
      <c r="L32" s="186"/>
      <c r="M32" s="187"/>
      <c r="N32" s="188"/>
      <c r="O32" s="188"/>
      <c r="P32" s="230"/>
    </row>
    <row r="33" spans="1:16" ht="127.5" x14ac:dyDescent="0.2">
      <c r="A33" s="349"/>
      <c r="B33" s="346"/>
      <c r="C33" s="346"/>
      <c r="D33" s="113">
        <v>26</v>
      </c>
      <c r="E33" s="113" t="s">
        <v>530</v>
      </c>
      <c r="F33" s="113" t="s">
        <v>37</v>
      </c>
      <c r="G33" s="60" t="s">
        <v>38</v>
      </c>
      <c r="H33" s="113" t="s">
        <v>174</v>
      </c>
      <c r="I33" s="65" t="s">
        <v>501</v>
      </c>
      <c r="J33" s="65" t="s">
        <v>636</v>
      </c>
      <c r="K33" s="60" t="s">
        <v>34</v>
      </c>
      <c r="L33" s="98">
        <v>4656541</v>
      </c>
      <c r="M33" s="66">
        <f t="shared" si="0"/>
        <v>1056527.884920815</v>
      </c>
      <c r="N33" s="67" t="s">
        <v>531</v>
      </c>
      <c r="O33" s="67" t="s">
        <v>602</v>
      </c>
      <c r="P33" s="91" t="s">
        <v>564</v>
      </c>
    </row>
    <row r="34" spans="1:16" ht="127.5" x14ac:dyDescent="0.2">
      <c r="A34" s="349"/>
      <c r="B34" s="346"/>
      <c r="C34" s="346"/>
      <c r="D34" s="63">
        <v>27</v>
      </c>
      <c r="E34" s="63" t="s">
        <v>468</v>
      </c>
      <c r="F34" s="63" t="s">
        <v>37</v>
      </c>
      <c r="G34" s="60" t="s">
        <v>513</v>
      </c>
      <c r="H34" s="63" t="s">
        <v>672</v>
      </c>
      <c r="I34" s="65" t="s">
        <v>501</v>
      </c>
      <c r="J34" s="65" t="s">
        <v>636</v>
      </c>
      <c r="K34" s="60" t="s">
        <v>34</v>
      </c>
      <c r="L34" s="98">
        <v>650000</v>
      </c>
      <c r="M34" s="66">
        <f>L34/4.4074</f>
        <v>147479.23946090665</v>
      </c>
      <c r="N34" s="67">
        <v>2026</v>
      </c>
      <c r="O34" s="67" t="s">
        <v>602</v>
      </c>
      <c r="P34" s="68" t="s">
        <v>469</v>
      </c>
    </row>
    <row r="35" spans="1:16" ht="127.5" x14ac:dyDescent="0.2">
      <c r="A35" s="349"/>
      <c r="B35" s="346"/>
      <c r="C35" s="346"/>
      <c r="D35" s="111">
        <v>28</v>
      </c>
      <c r="E35" s="111" t="s">
        <v>328</v>
      </c>
      <c r="F35" s="111" t="s">
        <v>39</v>
      </c>
      <c r="G35" s="60" t="s">
        <v>329</v>
      </c>
      <c r="H35" s="63" t="s">
        <v>174</v>
      </c>
      <c r="I35" s="65" t="s">
        <v>501</v>
      </c>
      <c r="J35" s="65" t="s">
        <v>636</v>
      </c>
      <c r="K35" s="60" t="s">
        <v>34</v>
      </c>
      <c r="L35" s="98">
        <v>7240973</v>
      </c>
      <c r="M35" s="66">
        <f t="shared" si="0"/>
        <v>1642912.6015337841</v>
      </c>
      <c r="N35" s="67" t="s">
        <v>206</v>
      </c>
      <c r="O35" s="67" t="s">
        <v>602</v>
      </c>
      <c r="P35" s="68" t="s">
        <v>232</v>
      </c>
    </row>
    <row r="36" spans="1:16" ht="127.5" x14ac:dyDescent="0.2">
      <c r="A36" s="349"/>
      <c r="B36" s="346"/>
      <c r="C36" s="346"/>
      <c r="D36" s="111">
        <v>29</v>
      </c>
      <c r="E36" s="111" t="s">
        <v>330</v>
      </c>
      <c r="F36" s="63" t="s">
        <v>25</v>
      </c>
      <c r="G36" s="117" t="s">
        <v>331</v>
      </c>
      <c r="H36" s="63" t="s">
        <v>173</v>
      </c>
      <c r="I36" s="65" t="s">
        <v>500</v>
      </c>
      <c r="J36" s="65" t="s">
        <v>628</v>
      </c>
      <c r="K36" s="60" t="s">
        <v>34</v>
      </c>
      <c r="L36" s="98">
        <v>766441.43</v>
      </c>
      <c r="M36" s="66">
        <f t="shared" si="0"/>
        <v>173898.76798112266</v>
      </c>
      <c r="N36" s="67" t="s">
        <v>28</v>
      </c>
      <c r="O36" s="67" t="s">
        <v>460</v>
      </c>
      <c r="P36" s="68" t="s">
        <v>231</v>
      </c>
    </row>
    <row r="37" spans="1:16" ht="128.25" thickBot="1" x14ac:dyDescent="0.25">
      <c r="A37" s="349"/>
      <c r="B37" s="346"/>
      <c r="C37" s="346"/>
      <c r="D37" s="111">
        <v>168</v>
      </c>
      <c r="E37" s="111" t="s">
        <v>532</v>
      </c>
      <c r="F37" s="63" t="s">
        <v>25</v>
      </c>
      <c r="G37" s="117" t="s">
        <v>331</v>
      </c>
      <c r="H37" s="63" t="s">
        <v>173</v>
      </c>
      <c r="I37" s="65" t="s">
        <v>500</v>
      </c>
      <c r="J37" s="65" t="s">
        <v>628</v>
      </c>
      <c r="K37" s="60" t="s">
        <v>34</v>
      </c>
      <c r="L37" s="98">
        <v>264444</v>
      </c>
      <c r="M37" s="66">
        <f t="shared" si="0"/>
        <v>60000</v>
      </c>
      <c r="N37" s="67" t="s">
        <v>202</v>
      </c>
      <c r="O37" s="67" t="s">
        <v>523</v>
      </c>
      <c r="P37" s="68" t="s">
        <v>231</v>
      </c>
    </row>
    <row r="38" spans="1:16" ht="13.5" thickBot="1" x14ac:dyDescent="0.25">
      <c r="A38" s="349"/>
      <c r="B38" s="346"/>
      <c r="C38" s="346"/>
      <c r="D38" s="111">
        <v>169</v>
      </c>
      <c r="E38" s="111" t="s">
        <v>589</v>
      </c>
      <c r="F38" s="182"/>
      <c r="G38" s="293"/>
      <c r="H38" s="182"/>
      <c r="I38" s="185"/>
      <c r="J38" s="185"/>
      <c r="K38" s="183"/>
      <c r="L38" s="186"/>
      <c r="M38" s="187"/>
      <c r="N38" s="188"/>
      <c r="O38" s="294"/>
      <c r="P38" s="230"/>
    </row>
    <row r="39" spans="1:16" x14ac:dyDescent="0.2">
      <c r="A39" s="349"/>
      <c r="B39" s="346"/>
      <c r="C39" s="346"/>
      <c r="D39" s="113">
        <v>30</v>
      </c>
      <c r="E39" s="113" t="s">
        <v>589</v>
      </c>
      <c r="F39" s="182"/>
      <c r="G39" s="293"/>
      <c r="H39" s="182"/>
      <c r="I39" s="185"/>
      <c r="J39" s="185"/>
      <c r="K39" s="183"/>
      <c r="L39" s="186"/>
      <c r="M39" s="187"/>
      <c r="N39" s="188"/>
      <c r="O39" s="294"/>
      <c r="P39" s="230"/>
    </row>
    <row r="40" spans="1:16" ht="127.5" x14ac:dyDescent="0.2">
      <c r="A40" s="349"/>
      <c r="B40" s="346"/>
      <c r="C40" s="346"/>
      <c r="D40" s="63">
        <v>31</v>
      </c>
      <c r="E40" s="63" t="s">
        <v>384</v>
      </c>
      <c r="F40" s="63" t="s">
        <v>27</v>
      </c>
      <c r="G40" s="117" t="s">
        <v>385</v>
      </c>
      <c r="H40" s="63" t="s">
        <v>174</v>
      </c>
      <c r="I40" s="65" t="s">
        <v>501</v>
      </c>
      <c r="J40" s="65" t="s">
        <v>636</v>
      </c>
      <c r="K40" s="60" t="s">
        <v>34</v>
      </c>
      <c r="L40" s="98">
        <v>3000000</v>
      </c>
      <c r="M40" s="66">
        <f t="shared" si="0"/>
        <v>680673.41289649229</v>
      </c>
      <c r="N40" s="67" t="s">
        <v>202</v>
      </c>
      <c r="O40" s="67" t="s">
        <v>602</v>
      </c>
      <c r="P40" s="68" t="s">
        <v>236</v>
      </c>
    </row>
    <row r="41" spans="1:16" x14ac:dyDescent="0.2">
      <c r="A41" s="349"/>
      <c r="B41" s="346"/>
      <c r="C41" s="346"/>
      <c r="D41" s="113">
        <v>32</v>
      </c>
      <c r="E41" s="87" t="s">
        <v>589</v>
      </c>
      <c r="F41" s="182"/>
      <c r="G41" s="185"/>
      <c r="H41" s="182"/>
      <c r="I41" s="185"/>
      <c r="J41" s="185"/>
      <c r="K41" s="183"/>
      <c r="L41" s="233"/>
      <c r="M41" s="187"/>
      <c r="N41" s="188"/>
      <c r="O41" s="188"/>
      <c r="P41" s="230"/>
    </row>
    <row r="42" spans="1:16" x14ac:dyDescent="0.2">
      <c r="A42" s="349"/>
      <c r="B42" s="346"/>
      <c r="C42" s="346"/>
      <c r="D42" s="113">
        <v>33</v>
      </c>
      <c r="E42" s="87" t="s">
        <v>589</v>
      </c>
      <c r="F42" s="182"/>
      <c r="G42" s="212"/>
      <c r="H42" s="182"/>
      <c r="I42" s="185"/>
      <c r="J42" s="185"/>
      <c r="K42" s="183"/>
      <c r="L42" s="233"/>
      <c r="M42" s="187"/>
      <c r="N42" s="188"/>
      <c r="O42" s="188"/>
      <c r="P42" s="230"/>
    </row>
    <row r="43" spans="1:16" ht="127.5" x14ac:dyDescent="0.2">
      <c r="A43" s="349"/>
      <c r="B43" s="346"/>
      <c r="C43" s="346"/>
      <c r="D43" s="113">
        <v>34</v>
      </c>
      <c r="E43" s="63" t="s">
        <v>485</v>
      </c>
      <c r="F43" s="63" t="s">
        <v>613</v>
      </c>
      <c r="G43" s="117" t="s">
        <v>614</v>
      </c>
      <c r="H43" s="63" t="s">
        <v>672</v>
      </c>
      <c r="I43" s="65" t="s">
        <v>501</v>
      </c>
      <c r="J43" s="65" t="s">
        <v>628</v>
      </c>
      <c r="K43" s="60" t="s">
        <v>34</v>
      </c>
      <c r="L43" s="98">
        <v>1000000.01</v>
      </c>
      <c r="M43" s="66">
        <f>L43/4.4074</f>
        <v>226891.13990107545</v>
      </c>
      <c r="N43" s="67" t="s">
        <v>206</v>
      </c>
      <c r="O43" s="67" t="s">
        <v>194</v>
      </c>
      <c r="P43" s="68" t="s">
        <v>237</v>
      </c>
    </row>
    <row r="44" spans="1:16" ht="127.5" x14ac:dyDescent="0.2">
      <c r="A44" s="349"/>
      <c r="B44" s="346"/>
      <c r="C44" s="346"/>
      <c r="D44" s="113">
        <v>35</v>
      </c>
      <c r="E44" s="63" t="s">
        <v>486</v>
      </c>
      <c r="F44" s="63" t="s">
        <v>40</v>
      </c>
      <c r="G44" s="117" t="s">
        <v>488</v>
      </c>
      <c r="H44" s="63" t="s">
        <v>672</v>
      </c>
      <c r="I44" s="65" t="s">
        <v>501</v>
      </c>
      <c r="J44" s="65" t="s">
        <v>636</v>
      </c>
      <c r="K44" s="60" t="s">
        <v>34</v>
      </c>
      <c r="L44" s="98">
        <v>4884499.99</v>
      </c>
      <c r="M44" s="66">
        <f t="shared" ref="M44:M87" si="1">L44/4.4074</f>
        <v>1108249.7594953941</v>
      </c>
      <c r="N44" s="67" t="s">
        <v>206</v>
      </c>
      <c r="O44" s="67" t="s">
        <v>194</v>
      </c>
      <c r="P44" s="68" t="s">
        <v>237</v>
      </c>
    </row>
    <row r="45" spans="1:16" x14ac:dyDescent="0.2">
      <c r="A45" s="349"/>
      <c r="B45" s="346"/>
      <c r="C45" s="346"/>
      <c r="D45" s="113">
        <v>36</v>
      </c>
      <c r="E45" s="87" t="s">
        <v>589</v>
      </c>
      <c r="F45" s="182"/>
      <c r="G45" s="212"/>
      <c r="H45" s="182"/>
      <c r="I45" s="185"/>
      <c r="J45" s="185"/>
      <c r="K45" s="183"/>
      <c r="L45" s="186"/>
      <c r="M45" s="187"/>
      <c r="N45" s="188"/>
      <c r="O45" s="188"/>
      <c r="P45" s="230"/>
    </row>
    <row r="46" spans="1:16" ht="128.25" thickBot="1" x14ac:dyDescent="0.25">
      <c r="A46" s="350"/>
      <c r="B46" s="347"/>
      <c r="C46" s="347"/>
      <c r="D46" s="196">
        <v>37</v>
      </c>
      <c r="E46" s="122" t="s">
        <v>41</v>
      </c>
      <c r="F46" s="122" t="s">
        <v>31</v>
      </c>
      <c r="G46" s="85" t="s">
        <v>390</v>
      </c>
      <c r="H46" s="122" t="s">
        <v>174</v>
      </c>
      <c r="I46" s="123" t="s">
        <v>501</v>
      </c>
      <c r="J46" s="123" t="s">
        <v>636</v>
      </c>
      <c r="K46" s="85" t="s">
        <v>34</v>
      </c>
      <c r="L46" s="280">
        <v>8000000</v>
      </c>
      <c r="M46" s="124">
        <f t="shared" si="1"/>
        <v>1815129.1010573127</v>
      </c>
      <c r="N46" s="67" t="s">
        <v>206</v>
      </c>
      <c r="O46" s="67" t="s">
        <v>602</v>
      </c>
      <c r="P46" s="125" t="s">
        <v>238</v>
      </c>
    </row>
    <row r="47" spans="1:16" x14ac:dyDescent="0.2">
      <c r="A47" s="348" t="s">
        <v>42</v>
      </c>
      <c r="B47" s="345" t="s">
        <v>582</v>
      </c>
      <c r="C47" s="345" t="s">
        <v>633</v>
      </c>
      <c r="D47" s="169">
        <v>38</v>
      </c>
      <c r="E47" s="169" t="s">
        <v>589</v>
      </c>
      <c r="F47" s="195"/>
      <c r="G47" s="197"/>
      <c r="H47" s="198"/>
      <c r="I47" s="199"/>
      <c r="J47" s="199"/>
      <c r="K47" s="200"/>
      <c r="L47" s="201"/>
      <c r="M47" s="202"/>
      <c r="N47" s="199"/>
      <c r="O47" s="199"/>
      <c r="P47" s="203"/>
    </row>
    <row r="48" spans="1:16" ht="153" x14ac:dyDescent="0.2">
      <c r="A48" s="349"/>
      <c r="B48" s="346"/>
      <c r="C48" s="346"/>
      <c r="D48" s="59">
        <v>39</v>
      </c>
      <c r="E48" s="59" t="s">
        <v>537</v>
      </c>
      <c r="F48" s="59" t="s">
        <v>33</v>
      </c>
      <c r="G48" s="81" t="s">
        <v>575</v>
      </c>
      <c r="H48" s="63" t="s">
        <v>383</v>
      </c>
      <c r="I48" s="95" t="s">
        <v>502</v>
      </c>
      <c r="J48" s="95" t="s">
        <v>637</v>
      </c>
      <c r="K48" s="60" t="s">
        <v>43</v>
      </c>
      <c r="L48" s="96">
        <v>1000816</v>
      </c>
      <c r="M48" s="66">
        <f t="shared" si="1"/>
        <v>227076.28080047193</v>
      </c>
      <c r="N48" s="95" t="s">
        <v>202</v>
      </c>
      <c r="O48" s="95" t="s">
        <v>194</v>
      </c>
      <c r="P48" s="68" t="s">
        <v>433</v>
      </c>
    </row>
    <row r="49" spans="1:16" ht="153" x14ac:dyDescent="0.2">
      <c r="A49" s="349"/>
      <c r="B49" s="346"/>
      <c r="C49" s="346"/>
      <c r="D49" s="59">
        <v>40</v>
      </c>
      <c r="E49" s="59" t="s">
        <v>279</v>
      </c>
      <c r="F49" s="59" t="s">
        <v>35</v>
      </c>
      <c r="G49" s="82" t="s">
        <v>280</v>
      </c>
      <c r="H49" s="111" t="s">
        <v>175</v>
      </c>
      <c r="I49" s="95" t="s">
        <v>502</v>
      </c>
      <c r="J49" s="95" t="s">
        <v>628</v>
      </c>
      <c r="K49" s="60" t="s">
        <v>43</v>
      </c>
      <c r="L49" s="96">
        <v>3178673.93</v>
      </c>
      <c r="M49" s="66">
        <f>L49/4.2975</f>
        <v>739656.52821407793</v>
      </c>
      <c r="N49" s="95" t="s">
        <v>199</v>
      </c>
      <c r="O49" s="95" t="s">
        <v>182</v>
      </c>
      <c r="P49" s="68" t="s">
        <v>667</v>
      </c>
    </row>
    <row r="50" spans="1:16" ht="153" x14ac:dyDescent="0.2">
      <c r="A50" s="349"/>
      <c r="B50" s="346"/>
      <c r="C50" s="346"/>
      <c r="D50" s="112">
        <v>41</v>
      </c>
      <c r="E50" s="112" t="s">
        <v>48</v>
      </c>
      <c r="F50" s="113" t="s">
        <v>35</v>
      </c>
      <c r="G50" s="82" t="s">
        <v>44</v>
      </c>
      <c r="H50" s="113" t="s">
        <v>383</v>
      </c>
      <c r="I50" s="95" t="s">
        <v>502</v>
      </c>
      <c r="J50" s="95" t="s">
        <v>637</v>
      </c>
      <c r="K50" s="60" t="s">
        <v>43</v>
      </c>
      <c r="L50" s="96">
        <v>850000.01</v>
      </c>
      <c r="M50" s="66">
        <f>L50/4.4074</f>
        <v>192857.46925625086</v>
      </c>
      <c r="N50" s="95" t="s">
        <v>206</v>
      </c>
      <c r="O50" s="95" t="s">
        <v>194</v>
      </c>
      <c r="P50" s="91" t="s">
        <v>668</v>
      </c>
    </row>
    <row r="51" spans="1:16" ht="153" x14ac:dyDescent="0.2">
      <c r="A51" s="349"/>
      <c r="B51" s="346"/>
      <c r="C51" s="346"/>
      <c r="D51" s="112">
        <v>175</v>
      </c>
      <c r="E51" s="112" t="s">
        <v>674</v>
      </c>
      <c r="F51" s="113" t="s">
        <v>35</v>
      </c>
      <c r="G51" s="82" t="s">
        <v>675</v>
      </c>
      <c r="H51" s="111" t="s">
        <v>175</v>
      </c>
      <c r="I51" s="95" t="s">
        <v>502</v>
      </c>
      <c r="J51" s="95" t="s">
        <v>628</v>
      </c>
      <c r="K51" s="60" t="s">
        <v>43</v>
      </c>
      <c r="L51" s="96">
        <v>6239604.5700000003</v>
      </c>
      <c r="M51" s="66">
        <f>L51/4.4074</f>
        <v>1415710.9792621501</v>
      </c>
      <c r="N51" s="95" t="s">
        <v>199</v>
      </c>
      <c r="O51" s="95" t="s">
        <v>194</v>
      </c>
      <c r="P51" s="68" t="s">
        <v>669</v>
      </c>
    </row>
    <row r="52" spans="1:16" ht="153" x14ac:dyDescent="0.2">
      <c r="A52" s="349"/>
      <c r="B52" s="346"/>
      <c r="C52" s="346"/>
      <c r="D52" s="59">
        <v>42</v>
      </c>
      <c r="E52" s="59" t="s">
        <v>45</v>
      </c>
      <c r="F52" s="59" t="s">
        <v>36</v>
      </c>
      <c r="G52" s="81" t="s">
        <v>44</v>
      </c>
      <c r="H52" s="63" t="s">
        <v>383</v>
      </c>
      <c r="I52" s="95" t="s">
        <v>502</v>
      </c>
      <c r="J52" s="95" t="s">
        <v>637</v>
      </c>
      <c r="K52" s="60" t="s">
        <v>43</v>
      </c>
      <c r="L52" s="98">
        <v>1013391</v>
      </c>
      <c r="M52" s="66">
        <f t="shared" si="1"/>
        <v>229929.43685619641</v>
      </c>
      <c r="N52" s="95" t="s">
        <v>206</v>
      </c>
      <c r="O52" s="95" t="s">
        <v>194</v>
      </c>
      <c r="P52" s="68" t="s">
        <v>435</v>
      </c>
    </row>
    <row r="53" spans="1:16" ht="153" x14ac:dyDescent="0.2">
      <c r="A53" s="349"/>
      <c r="B53" s="346"/>
      <c r="C53" s="346"/>
      <c r="D53" s="112">
        <v>43</v>
      </c>
      <c r="E53" s="112" t="s">
        <v>529</v>
      </c>
      <c r="F53" s="64" t="s">
        <v>23</v>
      </c>
      <c r="G53" s="117" t="s">
        <v>375</v>
      </c>
      <c r="H53" s="111" t="s">
        <v>175</v>
      </c>
      <c r="I53" s="95" t="s">
        <v>502</v>
      </c>
      <c r="J53" s="95" t="s">
        <v>628</v>
      </c>
      <c r="K53" s="60" t="s">
        <v>43</v>
      </c>
      <c r="L53" s="98">
        <v>5310963.01</v>
      </c>
      <c r="M53" s="66">
        <v>1205010.44</v>
      </c>
      <c r="N53" s="95" t="s">
        <v>206</v>
      </c>
      <c r="O53" s="95" t="s">
        <v>534</v>
      </c>
      <c r="P53" s="68" t="s">
        <v>432</v>
      </c>
    </row>
    <row r="54" spans="1:16" x14ac:dyDescent="0.2">
      <c r="A54" s="349"/>
      <c r="B54" s="346"/>
      <c r="C54" s="346"/>
      <c r="D54" s="112">
        <v>44</v>
      </c>
      <c r="E54" s="87" t="s">
        <v>589</v>
      </c>
      <c r="F54" s="183"/>
      <c r="G54" s="183"/>
      <c r="H54" s="182"/>
      <c r="I54" s="207"/>
      <c r="J54" s="207"/>
      <c r="K54" s="183"/>
      <c r="L54" s="186"/>
      <c r="M54" s="187"/>
      <c r="N54" s="207"/>
      <c r="O54" s="207"/>
      <c r="P54" s="230"/>
    </row>
    <row r="55" spans="1:16" ht="153" x14ac:dyDescent="0.2">
      <c r="A55" s="349"/>
      <c r="B55" s="346"/>
      <c r="C55" s="346"/>
      <c r="D55" s="120">
        <v>45</v>
      </c>
      <c r="E55" s="120" t="s">
        <v>46</v>
      </c>
      <c r="F55" s="64" t="s">
        <v>37</v>
      </c>
      <c r="G55" s="60" t="s">
        <v>47</v>
      </c>
      <c r="H55" s="63" t="s">
        <v>383</v>
      </c>
      <c r="I55" s="95" t="s">
        <v>502</v>
      </c>
      <c r="J55" s="95" t="s">
        <v>637</v>
      </c>
      <c r="K55" s="60" t="s">
        <v>43</v>
      </c>
      <c r="L55" s="98">
        <v>1532112</v>
      </c>
      <c r="M55" s="66">
        <f t="shared" si="1"/>
        <v>347622.6346598902</v>
      </c>
      <c r="N55" s="95" t="s">
        <v>206</v>
      </c>
      <c r="O55" s="95" t="s">
        <v>194</v>
      </c>
      <c r="P55" s="68" t="s">
        <v>436</v>
      </c>
    </row>
    <row r="56" spans="1:16" ht="153" x14ac:dyDescent="0.2">
      <c r="A56" s="349"/>
      <c r="B56" s="346"/>
      <c r="C56" s="346"/>
      <c r="D56" s="64">
        <v>46</v>
      </c>
      <c r="E56" s="64" t="s">
        <v>598</v>
      </c>
      <c r="F56" s="64" t="s">
        <v>39</v>
      </c>
      <c r="G56" s="60" t="s">
        <v>621</v>
      </c>
      <c r="H56" s="63" t="s">
        <v>383</v>
      </c>
      <c r="I56" s="95" t="s">
        <v>502</v>
      </c>
      <c r="J56" s="95" t="s">
        <v>637</v>
      </c>
      <c r="K56" s="60" t="s">
        <v>43</v>
      </c>
      <c r="L56" s="96">
        <v>4022763</v>
      </c>
      <c r="M56" s="66">
        <f t="shared" si="1"/>
        <v>912729.27349457727</v>
      </c>
      <c r="N56" s="95" t="s">
        <v>202</v>
      </c>
      <c r="O56" s="95" t="s">
        <v>194</v>
      </c>
      <c r="P56" s="68" t="s">
        <v>332</v>
      </c>
    </row>
    <row r="57" spans="1:16" ht="153" x14ac:dyDescent="0.2">
      <c r="A57" s="349"/>
      <c r="B57" s="346"/>
      <c r="C57" s="346"/>
      <c r="D57" s="59">
        <v>47</v>
      </c>
      <c r="E57" s="59" t="s">
        <v>533</v>
      </c>
      <c r="F57" s="59" t="s">
        <v>25</v>
      </c>
      <c r="G57" s="81" t="s">
        <v>48</v>
      </c>
      <c r="H57" s="63" t="s">
        <v>383</v>
      </c>
      <c r="I57" s="95" t="s">
        <v>502</v>
      </c>
      <c r="J57" s="95" t="s">
        <v>637</v>
      </c>
      <c r="K57" s="60" t="s">
        <v>43</v>
      </c>
      <c r="L57" s="98">
        <v>1742561.98</v>
      </c>
      <c r="M57" s="66">
        <f t="shared" si="1"/>
        <v>395371.87003675639</v>
      </c>
      <c r="N57" s="95" t="s">
        <v>206</v>
      </c>
      <c r="O57" s="95" t="s">
        <v>194</v>
      </c>
      <c r="P57" s="68" t="s">
        <v>431</v>
      </c>
    </row>
    <row r="58" spans="1:16" ht="165.75" x14ac:dyDescent="0.2">
      <c r="A58" s="349"/>
      <c r="B58" s="346"/>
      <c r="C58" s="346"/>
      <c r="D58" s="59">
        <v>170</v>
      </c>
      <c r="E58" s="59" t="s">
        <v>579</v>
      </c>
      <c r="F58" s="59" t="s">
        <v>25</v>
      </c>
      <c r="G58" s="81" t="s">
        <v>48</v>
      </c>
      <c r="H58" s="63" t="s">
        <v>383</v>
      </c>
      <c r="I58" s="95" t="s">
        <v>502</v>
      </c>
      <c r="J58" s="95" t="s">
        <v>637</v>
      </c>
      <c r="K58" s="60" t="s">
        <v>43</v>
      </c>
      <c r="L58" s="98">
        <v>661257.03</v>
      </c>
      <c r="M58" s="66">
        <f t="shared" si="1"/>
        <v>150033.35980396607</v>
      </c>
      <c r="N58" s="95" t="s">
        <v>202</v>
      </c>
      <c r="O58" s="95" t="s">
        <v>194</v>
      </c>
      <c r="P58" s="68" t="s">
        <v>670</v>
      </c>
    </row>
    <row r="59" spans="1:16" ht="165.75" x14ac:dyDescent="0.2">
      <c r="A59" s="349"/>
      <c r="B59" s="346"/>
      <c r="C59" s="346"/>
      <c r="D59" s="59">
        <v>171</v>
      </c>
      <c r="E59" s="59" t="s">
        <v>608</v>
      </c>
      <c r="F59" s="59" t="s">
        <v>25</v>
      </c>
      <c r="G59" s="81" t="s">
        <v>604</v>
      </c>
      <c r="H59" s="111" t="s">
        <v>175</v>
      </c>
      <c r="I59" s="95" t="s">
        <v>502</v>
      </c>
      <c r="J59" s="95" t="s">
        <v>628</v>
      </c>
      <c r="K59" s="60" t="s">
        <v>43</v>
      </c>
      <c r="L59" s="98">
        <v>661110</v>
      </c>
      <c r="M59" s="66">
        <f t="shared" si="1"/>
        <v>150000</v>
      </c>
      <c r="N59" s="95" t="s">
        <v>531</v>
      </c>
      <c r="O59" s="95" t="s">
        <v>194</v>
      </c>
      <c r="P59" s="68" t="s">
        <v>671</v>
      </c>
    </row>
    <row r="60" spans="1:16" ht="153" x14ac:dyDescent="0.2">
      <c r="A60" s="349"/>
      <c r="B60" s="346"/>
      <c r="C60" s="346"/>
      <c r="D60" s="59">
        <v>176</v>
      </c>
      <c r="E60" s="59" t="s">
        <v>603</v>
      </c>
      <c r="F60" s="59" t="s">
        <v>25</v>
      </c>
      <c r="G60" s="81" t="s">
        <v>604</v>
      </c>
      <c r="H60" s="111" t="s">
        <v>175</v>
      </c>
      <c r="I60" s="95" t="s">
        <v>502</v>
      </c>
      <c r="J60" s="95" t="s">
        <v>628</v>
      </c>
      <c r="K60" s="60" t="s">
        <v>43</v>
      </c>
      <c r="L60" s="98">
        <v>569114.6</v>
      </c>
      <c r="M60" s="66">
        <f t="shared" si="1"/>
        <v>129127.05903707401</v>
      </c>
      <c r="N60" s="95" t="s">
        <v>206</v>
      </c>
      <c r="O60" s="95" t="s">
        <v>194</v>
      </c>
      <c r="P60" s="68" t="s">
        <v>431</v>
      </c>
    </row>
    <row r="61" spans="1:16" ht="153" x14ac:dyDescent="0.2">
      <c r="A61" s="349"/>
      <c r="B61" s="346"/>
      <c r="C61" s="346"/>
      <c r="D61" s="112">
        <v>48</v>
      </c>
      <c r="E61" s="112" t="s">
        <v>434</v>
      </c>
      <c r="F61" s="64" t="s">
        <v>27</v>
      </c>
      <c r="G61" s="112" t="s">
        <v>228</v>
      </c>
      <c r="H61" s="111" t="s">
        <v>175</v>
      </c>
      <c r="I61" s="95" t="s">
        <v>502</v>
      </c>
      <c r="J61" s="95" t="s">
        <v>628</v>
      </c>
      <c r="K61" s="60" t="s">
        <v>43</v>
      </c>
      <c r="L61" s="98">
        <v>9836053.5287244208</v>
      </c>
      <c r="M61" s="66">
        <f>L61/4.2975</f>
        <v>2288784.9979579803</v>
      </c>
      <c r="N61" s="67" t="s">
        <v>141</v>
      </c>
      <c r="O61" s="67" t="s">
        <v>182</v>
      </c>
      <c r="P61" s="68" t="s">
        <v>430</v>
      </c>
    </row>
    <row r="62" spans="1:16" ht="153" x14ac:dyDescent="0.2">
      <c r="A62" s="349"/>
      <c r="B62" s="346"/>
      <c r="C62" s="346"/>
      <c r="D62" s="112">
        <v>49</v>
      </c>
      <c r="E62" s="112" t="s">
        <v>400</v>
      </c>
      <c r="F62" s="64" t="s">
        <v>29</v>
      </c>
      <c r="G62" s="64" t="s">
        <v>333</v>
      </c>
      <c r="H62" s="63" t="s">
        <v>383</v>
      </c>
      <c r="I62" s="95" t="s">
        <v>502</v>
      </c>
      <c r="J62" s="95" t="s">
        <v>637</v>
      </c>
      <c r="K62" s="60" t="s">
        <v>43</v>
      </c>
      <c r="L62" s="98">
        <v>1700000</v>
      </c>
      <c r="M62" s="66">
        <f t="shared" si="1"/>
        <v>385714.93397467898</v>
      </c>
      <c r="N62" s="95" t="s">
        <v>206</v>
      </c>
      <c r="O62" s="67" t="s">
        <v>194</v>
      </c>
      <c r="P62" s="68" t="s">
        <v>429</v>
      </c>
    </row>
    <row r="63" spans="1:16" ht="153" x14ac:dyDescent="0.2">
      <c r="A63" s="349"/>
      <c r="B63" s="346"/>
      <c r="C63" s="346"/>
      <c r="D63" s="112">
        <v>50</v>
      </c>
      <c r="E63" s="112" t="s">
        <v>491</v>
      </c>
      <c r="F63" s="64" t="s">
        <v>30</v>
      </c>
      <c r="G63" s="112" t="s">
        <v>492</v>
      </c>
      <c r="H63" s="111" t="s">
        <v>175</v>
      </c>
      <c r="I63" s="95" t="s">
        <v>502</v>
      </c>
      <c r="J63" s="95" t="s">
        <v>628</v>
      </c>
      <c r="K63" s="60" t="s">
        <v>43</v>
      </c>
      <c r="L63" s="98">
        <v>9404871</v>
      </c>
      <c r="M63" s="66">
        <f t="shared" si="1"/>
        <v>2133881.8804737488</v>
      </c>
      <c r="N63" s="95" t="s">
        <v>206</v>
      </c>
      <c r="O63" s="95" t="s">
        <v>534</v>
      </c>
      <c r="P63" s="68" t="s">
        <v>428</v>
      </c>
    </row>
    <row r="64" spans="1:16" ht="153" x14ac:dyDescent="0.2">
      <c r="A64" s="349"/>
      <c r="B64" s="346"/>
      <c r="C64" s="346"/>
      <c r="D64" s="112">
        <v>51</v>
      </c>
      <c r="E64" s="112" t="s">
        <v>615</v>
      </c>
      <c r="F64" s="64" t="s">
        <v>40</v>
      </c>
      <c r="G64" s="112" t="s">
        <v>616</v>
      </c>
      <c r="H64" s="63" t="s">
        <v>383</v>
      </c>
      <c r="I64" s="95" t="s">
        <v>502</v>
      </c>
      <c r="J64" s="95" t="s">
        <v>637</v>
      </c>
      <c r="K64" s="60" t="s">
        <v>43</v>
      </c>
      <c r="L64" s="98">
        <v>1700000</v>
      </c>
      <c r="M64" s="66">
        <f t="shared" si="1"/>
        <v>385714.93397467898</v>
      </c>
      <c r="N64" s="95" t="s">
        <v>206</v>
      </c>
      <c r="O64" s="67" t="s">
        <v>194</v>
      </c>
      <c r="P64" s="68" t="s">
        <v>427</v>
      </c>
    </row>
    <row r="65" spans="1:16" ht="176.45" customHeight="1" x14ac:dyDescent="0.2">
      <c r="A65" s="349"/>
      <c r="B65" s="346"/>
      <c r="C65" s="346"/>
      <c r="D65" s="63">
        <v>52</v>
      </c>
      <c r="E65" s="63" t="s">
        <v>493</v>
      </c>
      <c r="F65" s="59" t="s">
        <v>31</v>
      </c>
      <c r="G65" s="60" t="s">
        <v>663</v>
      </c>
      <c r="H65" s="63" t="s">
        <v>383</v>
      </c>
      <c r="I65" s="95" t="s">
        <v>502</v>
      </c>
      <c r="J65" s="95" t="s">
        <v>637</v>
      </c>
      <c r="K65" s="60" t="s">
        <v>43</v>
      </c>
      <c r="L65" s="98">
        <v>3626973</v>
      </c>
      <c r="M65" s="66">
        <f t="shared" si="1"/>
        <v>822928.03013114305</v>
      </c>
      <c r="N65" s="95" t="s">
        <v>206</v>
      </c>
      <c r="O65" s="67" t="s">
        <v>194</v>
      </c>
      <c r="P65" s="68" t="s">
        <v>662</v>
      </c>
    </row>
    <row r="66" spans="1:16" ht="153.75" thickBot="1" x14ac:dyDescent="0.25">
      <c r="A66" s="350"/>
      <c r="B66" s="347"/>
      <c r="C66" s="347"/>
      <c r="D66" s="122">
        <v>172</v>
      </c>
      <c r="E66" s="122" t="s">
        <v>536</v>
      </c>
      <c r="F66" s="129" t="s">
        <v>31</v>
      </c>
      <c r="G66" s="204" t="s">
        <v>577</v>
      </c>
      <c r="H66" s="205" t="s">
        <v>175</v>
      </c>
      <c r="I66" s="206" t="s">
        <v>502</v>
      </c>
      <c r="J66" s="206" t="s">
        <v>628</v>
      </c>
      <c r="K66" s="85" t="s">
        <v>43</v>
      </c>
      <c r="L66" s="142">
        <v>6249999.9900000002</v>
      </c>
      <c r="M66" s="124">
        <f t="shared" si="1"/>
        <v>1418069.6079321143</v>
      </c>
      <c r="N66" s="95" t="s">
        <v>206</v>
      </c>
      <c r="O66" s="95" t="s">
        <v>194</v>
      </c>
      <c r="P66" s="125" t="s">
        <v>559</v>
      </c>
    </row>
    <row r="67" spans="1:16" ht="165.75" x14ac:dyDescent="0.2">
      <c r="A67" s="335" t="s">
        <v>50</v>
      </c>
      <c r="B67" s="338" t="s">
        <v>584</v>
      </c>
      <c r="C67" s="338" t="s">
        <v>634</v>
      </c>
      <c r="D67" s="69">
        <v>53</v>
      </c>
      <c r="E67" s="69" t="s">
        <v>440</v>
      </c>
      <c r="F67" s="69" t="s">
        <v>17</v>
      </c>
      <c r="G67" s="70" t="s">
        <v>518</v>
      </c>
      <c r="H67" s="71" t="s">
        <v>441</v>
      </c>
      <c r="I67" s="72" t="s">
        <v>503</v>
      </c>
      <c r="J67" s="72" t="s">
        <v>637</v>
      </c>
      <c r="K67" s="71" t="s">
        <v>51</v>
      </c>
      <c r="L67" s="77">
        <v>13862710.029999999</v>
      </c>
      <c r="M67" s="78">
        <f>L67/4.4074</f>
        <v>3145326.0493715112</v>
      </c>
      <c r="N67" s="73" t="s">
        <v>483</v>
      </c>
      <c r="O67" s="73" t="s">
        <v>455</v>
      </c>
      <c r="P67" s="74" t="s">
        <v>442</v>
      </c>
    </row>
    <row r="68" spans="1:16" ht="178.5" x14ac:dyDescent="0.2">
      <c r="A68" s="336"/>
      <c r="B68" s="354"/>
      <c r="C68" s="354"/>
      <c r="D68" s="60">
        <v>54</v>
      </c>
      <c r="E68" s="60" t="s">
        <v>549</v>
      </c>
      <c r="F68" s="60" t="s">
        <v>33</v>
      </c>
      <c r="G68" s="60" t="s">
        <v>576</v>
      </c>
      <c r="H68" s="60" t="s">
        <v>197</v>
      </c>
      <c r="I68" s="94" t="s">
        <v>503</v>
      </c>
      <c r="J68" s="94" t="s">
        <v>628</v>
      </c>
      <c r="K68" s="60" t="s">
        <v>51</v>
      </c>
      <c r="L68" s="98">
        <v>7012550.2800000003</v>
      </c>
      <c r="M68" s="66">
        <f>L68/4.31</f>
        <v>1627041.8283062647</v>
      </c>
      <c r="N68" s="67" t="s">
        <v>199</v>
      </c>
      <c r="O68" s="67" t="s">
        <v>495</v>
      </c>
      <c r="P68" s="90" t="s">
        <v>548</v>
      </c>
    </row>
    <row r="69" spans="1:16" ht="178.5" x14ac:dyDescent="0.2">
      <c r="A69" s="336"/>
      <c r="B69" s="354"/>
      <c r="C69" s="354"/>
      <c r="D69" s="64">
        <v>55</v>
      </c>
      <c r="E69" s="64" t="s">
        <v>524</v>
      </c>
      <c r="F69" s="64" t="s">
        <v>21</v>
      </c>
      <c r="G69" s="60" t="s">
        <v>521</v>
      </c>
      <c r="H69" s="60" t="s">
        <v>197</v>
      </c>
      <c r="I69" s="92" t="s">
        <v>503</v>
      </c>
      <c r="J69" s="92" t="s">
        <v>628</v>
      </c>
      <c r="K69" s="60" t="s">
        <v>51</v>
      </c>
      <c r="L69" s="98">
        <v>4008581</v>
      </c>
      <c r="M69" s="66">
        <f>L69/4.4074</f>
        <v>909511.50338067801</v>
      </c>
      <c r="N69" s="67" t="s">
        <v>206</v>
      </c>
      <c r="O69" s="67" t="s">
        <v>455</v>
      </c>
      <c r="P69" s="99" t="s">
        <v>239</v>
      </c>
    </row>
    <row r="70" spans="1:16" ht="178.5" x14ac:dyDescent="0.2">
      <c r="A70" s="336"/>
      <c r="B70" s="354"/>
      <c r="C70" s="354"/>
      <c r="D70" s="64">
        <v>164</v>
      </c>
      <c r="E70" s="64" t="s">
        <v>525</v>
      </c>
      <c r="F70" s="64" t="s">
        <v>21</v>
      </c>
      <c r="G70" s="60" t="s">
        <v>521</v>
      </c>
      <c r="H70" s="60" t="s">
        <v>197</v>
      </c>
      <c r="I70" s="92" t="s">
        <v>503</v>
      </c>
      <c r="J70" s="92" t="s">
        <v>628</v>
      </c>
      <c r="K70" s="60" t="s">
        <v>51</v>
      </c>
      <c r="L70" s="121">
        <v>4900000</v>
      </c>
      <c r="M70" s="66">
        <f>L70/4.4074</f>
        <v>1111766.574397604</v>
      </c>
      <c r="N70" s="67" t="s">
        <v>202</v>
      </c>
      <c r="O70" s="67" t="s">
        <v>455</v>
      </c>
      <c r="P70" s="99" t="s">
        <v>239</v>
      </c>
    </row>
    <row r="71" spans="1:16" ht="178.5" x14ac:dyDescent="0.2">
      <c r="A71" s="336"/>
      <c r="B71" s="354"/>
      <c r="C71" s="354"/>
      <c r="D71" s="64">
        <v>165</v>
      </c>
      <c r="E71" s="64" t="s">
        <v>551</v>
      </c>
      <c r="F71" s="64" t="s">
        <v>21</v>
      </c>
      <c r="G71" s="60" t="s">
        <v>521</v>
      </c>
      <c r="H71" s="60" t="s">
        <v>197</v>
      </c>
      <c r="I71" s="92" t="s">
        <v>503</v>
      </c>
      <c r="J71" s="92" t="s">
        <v>628</v>
      </c>
      <c r="K71" s="60" t="s">
        <v>51</v>
      </c>
      <c r="L71" s="121">
        <v>5031419</v>
      </c>
      <c r="M71" s="66">
        <f>L71/4.4074</f>
        <v>1141584.3808140855</v>
      </c>
      <c r="N71" s="67" t="s">
        <v>206</v>
      </c>
      <c r="O71" s="67" t="s">
        <v>455</v>
      </c>
      <c r="P71" s="99" t="s">
        <v>239</v>
      </c>
    </row>
    <row r="72" spans="1:16" ht="178.5" x14ac:dyDescent="0.2">
      <c r="A72" s="336"/>
      <c r="B72" s="354"/>
      <c r="C72" s="354"/>
      <c r="D72" s="64">
        <v>56</v>
      </c>
      <c r="E72" s="64" t="s">
        <v>611</v>
      </c>
      <c r="F72" s="64" t="s">
        <v>37</v>
      </c>
      <c r="G72" s="60" t="s">
        <v>612</v>
      </c>
      <c r="H72" s="60" t="s">
        <v>376</v>
      </c>
      <c r="I72" s="92" t="s">
        <v>503</v>
      </c>
      <c r="J72" s="92" t="s">
        <v>628</v>
      </c>
      <c r="K72" s="60" t="s">
        <v>51</v>
      </c>
      <c r="L72" s="121">
        <v>5352566.07</v>
      </c>
      <c r="M72" s="66">
        <f>L72/4.4074</f>
        <v>1214449.8048736218</v>
      </c>
      <c r="N72" s="60" t="s">
        <v>202</v>
      </c>
      <c r="O72" s="60" t="s">
        <v>455</v>
      </c>
      <c r="P72" s="99" t="s">
        <v>240</v>
      </c>
    </row>
    <row r="73" spans="1:16" x14ac:dyDescent="0.2">
      <c r="A73" s="336"/>
      <c r="B73" s="354"/>
      <c r="C73" s="354"/>
      <c r="D73" s="60">
        <v>57</v>
      </c>
      <c r="E73" s="60" t="s">
        <v>589</v>
      </c>
      <c r="F73" s="183"/>
      <c r="G73" s="229"/>
      <c r="H73" s="183"/>
      <c r="I73" s="231"/>
      <c r="J73" s="231"/>
      <c r="K73" s="183"/>
      <c r="L73" s="186"/>
      <c r="M73" s="187"/>
      <c r="N73" s="183"/>
      <c r="O73" s="183"/>
      <c r="P73" s="232"/>
    </row>
    <row r="74" spans="1:16" ht="178.5" x14ac:dyDescent="0.2">
      <c r="A74" s="336"/>
      <c r="B74" s="354"/>
      <c r="C74" s="354"/>
      <c r="D74" s="64">
        <v>58</v>
      </c>
      <c r="E74" s="64" t="s">
        <v>52</v>
      </c>
      <c r="F74" s="64" t="s">
        <v>37</v>
      </c>
      <c r="G74" s="60" t="s">
        <v>494</v>
      </c>
      <c r="H74" s="60" t="s">
        <v>377</v>
      </c>
      <c r="I74" s="92" t="s">
        <v>503</v>
      </c>
      <c r="J74" s="92" t="s">
        <v>628</v>
      </c>
      <c r="K74" s="60" t="s">
        <v>51</v>
      </c>
      <c r="L74" s="121">
        <v>4574115.93</v>
      </c>
      <c r="M74" s="66">
        <f t="shared" si="1"/>
        <v>1037826.3670191042</v>
      </c>
      <c r="N74" s="60" t="s">
        <v>141</v>
      </c>
      <c r="O74" s="60" t="s">
        <v>182</v>
      </c>
      <c r="P74" s="99" t="s">
        <v>240</v>
      </c>
    </row>
    <row r="75" spans="1:16" ht="178.5" x14ac:dyDescent="0.2">
      <c r="A75" s="336"/>
      <c r="B75" s="354"/>
      <c r="C75" s="354"/>
      <c r="D75" s="60">
        <v>59</v>
      </c>
      <c r="E75" s="60" t="s">
        <v>470</v>
      </c>
      <c r="F75" s="64" t="s">
        <v>37</v>
      </c>
      <c r="G75" s="60" t="s">
        <v>494</v>
      </c>
      <c r="H75" s="60" t="s">
        <v>376</v>
      </c>
      <c r="I75" s="92" t="s">
        <v>503</v>
      </c>
      <c r="J75" s="92" t="s">
        <v>628</v>
      </c>
      <c r="K75" s="60" t="s">
        <v>51</v>
      </c>
      <c r="L75" s="121">
        <f>M75*4.31</f>
        <v>2959748.8045999999</v>
      </c>
      <c r="M75" s="66">
        <v>686716.66</v>
      </c>
      <c r="N75" s="60" t="s">
        <v>141</v>
      </c>
      <c r="O75" s="60" t="s">
        <v>182</v>
      </c>
      <c r="P75" s="99" t="s">
        <v>471</v>
      </c>
    </row>
    <row r="76" spans="1:16" ht="178.5" x14ac:dyDescent="0.2">
      <c r="A76" s="336"/>
      <c r="B76" s="354"/>
      <c r="C76" s="354"/>
      <c r="D76" s="64">
        <v>60</v>
      </c>
      <c r="E76" s="64" t="s">
        <v>477</v>
      </c>
      <c r="F76" s="64" t="s">
        <v>30</v>
      </c>
      <c r="G76" s="60" t="s">
        <v>511</v>
      </c>
      <c r="H76" s="60" t="s">
        <v>197</v>
      </c>
      <c r="I76" s="92" t="s">
        <v>503</v>
      </c>
      <c r="J76" s="92" t="s">
        <v>628</v>
      </c>
      <c r="K76" s="60" t="s">
        <v>51</v>
      </c>
      <c r="L76" s="98">
        <v>3231443.18</v>
      </c>
      <c r="M76" s="66">
        <f>L76/4.31</f>
        <v>749754.79814385157</v>
      </c>
      <c r="N76" s="60" t="s">
        <v>28</v>
      </c>
      <c r="O76" s="67" t="s">
        <v>495</v>
      </c>
      <c r="P76" s="99" t="s">
        <v>241</v>
      </c>
    </row>
    <row r="77" spans="1:16" ht="178.5" x14ac:dyDescent="0.2">
      <c r="A77" s="336"/>
      <c r="B77" s="354"/>
      <c r="C77" s="354"/>
      <c r="D77" s="64">
        <v>61</v>
      </c>
      <c r="E77" s="64" t="s">
        <v>478</v>
      </c>
      <c r="F77" s="64" t="s">
        <v>30</v>
      </c>
      <c r="G77" s="60" t="s">
        <v>511</v>
      </c>
      <c r="H77" s="60" t="s">
        <v>197</v>
      </c>
      <c r="I77" s="92" t="s">
        <v>503</v>
      </c>
      <c r="J77" s="92" t="s">
        <v>628</v>
      </c>
      <c r="K77" s="60" t="s">
        <v>51</v>
      </c>
      <c r="L77" s="98">
        <v>2992895.42</v>
      </c>
      <c r="M77" s="66">
        <f>L77/4.31</f>
        <v>694407.29002320184</v>
      </c>
      <c r="N77" s="60" t="s">
        <v>199</v>
      </c>
      <c r="O77" s="60" t="s">
        <v>182</v>
      </c>
      <c r="P77" s="99" t="s">
        <v>241</v>
      </c>
    </row>
    <row r="78" spans="1:16" x14ac:dyDescent="0.2">
      <c r="A78" s="336"/>
      <c r="B78" s="354"/>
      <c r="C78" s="354"/>
      <c r="D78" s="60">
        <v>62</v>
      </c>
      <c r="E78" s="60" t="s">
        <v>589</v>
      </c>
      <c r="F78" s="183"/>
      <c r="G78" s="183"/>
      <c r="H78" s="183"/>
      <c r="I78" s="231"/>
      <c r="J78" s="231"/>
      <c r="K78" s="183"/>
      <c r="L78" s="186"/>
      <c r="M78" s="187"/>
      <c r="N78" s="183"/>
      <c r="O78" s="188"/>
      <c r="P78" s="232"/>
    </row>
    <row r="79" spans="1:16" ht="179.25" thickBot="1" x14ac:dyDescent="0.25">
      <c r="A79" s="337"/>
      <c r="B79" s="355"/>
      <c r="C79" s="355"/>
      <c r="D79" s="85">
        <v>63</v>
      </c>
      <c r="E79" s="85" t="s">
        <v>618</v>
      </c>
      <c r="F79" s="135" t="s">
        <v>613</v>
      </c>
      <c r="G79" s="85" t="s">
        <v>617</v>
      </c>
      <c r="H79" s="85" t="s">
        <v>197</v>
      </c>
      <c r="I79" s="100" t="s">
        <v>503</v>
      </c>
      <c r="J79" s="100" t="s">
        <v>628</v>
      </c>
      <c r="K79" s="85" t="s">
        <v>51</v>
      </c>
      <c r="L79" s="142">
        <v>9501852.5</v>
      </c>
      <c r="M79" s="124">
        <f t="shared" si="1"/>
        <v>2155886.1233380223</v>
      </c>
      <c r="N79" s="286" t="s">
        <v>206</v>
      </c>
      <c r="O79" s="286" t="s">
        <v>534</v>
      </c>
      <c r="P79" s="144" t="s">
        <v>242</v>
      </c>
    </row>
    <row r="80" spans="1:16" ht="127.5" x14ac:dyDescent="0.2">
      <c r="A80" s="335" t="s">
        <v>54</v>
      </c>
      <c r="B80" s="338" t="s">
        <v>585</v>
      </c>
      <c r="C80" s="338" t="s">
        <v>635</v>
      </c>
      <c r="D80" s="69">
        <v>64</v>
      </c>
      <c r="E80" s="69" t="s">
        <v>195</v>
      </c>
      <c r="F80" s="69" t="s">
        <v>33</v>
      </c>
      <c r="G80" s="71" t="s">
        <v>272</v>
      </c>
      <c r="H80" s="71" t="s">
        <v>176</v>
      </c>
      <c r="I80" s="89" t="s">
        <v>504</v>
      </c>
      <c r="J80" s="89" t="s">
        <v>628</v>
      </c>
      <c r="K80" s="71" t="s">
        <v>55</v>
      </c>
      <c r="L80" s="77">
        <v>3635992.59</v>
      </c>
      <c r="M80" s="78">
        <f>L80/4.2975</f>
        <v>846071.57417102961</v>
      </c>
      <c r="N80" s="71" t="s">
        <v>356</v>
      </c>
      <c r="O80" s="72" t="s">
        <v>182</v>
      </c>
      <c r="P80" s="79" t="s">
        <v>243</v>
      </c>
    </row>
    <row r="81" spans="1:16" ht="127.5" x14ac:dyDescent="0.2">
      <c r="A81" s="336"/>
      <c r="B81" s="340"/>
      <c r="C81" s="340"/>
      <c r="D81" s="64">
        <v>65</v>
      </c>
      <c r="E81" s="64" t="s">
        <v>56</v>
      </c>
      <c r="F81" s="64" t="s">
        <v>21</v>
      </c>
      <c r="G81" s="60" t="s">
        <v>270</v>
      </c>
      <c r="H81" s="81" t="s">
        <v>176</v>
      </c>
      <c r="I81" s="65" t="s">
        <v>504</v>
      </c>
      <c r="J81" s="65" t="s">
        <v>628</v>
      </c>
      <c r="K81" s="60" t="s">
        <v>55</v>
      </c>
      <c r="L81" s="98">
        <v>1700000</v>
      </c>
      <c r="M81" s="66">
        <f t="shared" si="1"/>
        <v>385714.93397467898</v>
      </c>
      <c r="N81" s="60" t="s">
        <v>199</v>
      </c>
      <c r="O81" s="92" t="s">
        <v>182</v>
      </c>
      <c r="P81" s="68" t="s">
        <v>558</v>
      </c>
    </row>
    <row r="82" spans="1:16" ht="127.5" x14ac:dyDescent="0.2">
      <c r="A82" s="336"/>
      <c r="B82" s="340"/>
      <c r="C82" s="340"/>
      <c r="D82" s="64">
        <v>167</v>
      </c>
      <c r="E82" s="64" t="s">
        <v>528</v>
      </c>
      <c r="F82" s="64" t="s">
        <v>35</v>
      </c>
      <c r="G82" s="60" t="s">
        <v>538</v>
      </c>
      <c r="H82" s="81" t="s">
        <v>176</v>
      </c>
      <c r="I82" s="65" t="s">
        <v>504</v>
      </c>
      <c r="J82" s="65" t="s">
        <v>628</v>
      </c>
      <c r="K82" s="60" t="s">
        <v>55</v>
      </c>
      <c r="L82" s="98">
        <v>4674999.1100000003</v>
      </c>
      <c r="M82" s="66">
        <f>L82/4.4074</f>
        <v>1060715.8664972547</v>
      </c>
      <c r="N82" s="60" t="s">
        <v>199</v>
      </c>
      <c r="O82" s="60" t="s">
        <v>534</v>
      </c>
      <c r="P82" s="68" t="s">
        <v>557</v>
      </c>
    </row>
    <row r="83" spans="1:16" ht="127.5" x14ac:dyDescent="0.2">
      <c r="A83" s="336"/>
      <c r="B83" s="340"/>
      <c r="C83" s="340"/>
      <c r="D83" s="64">
        <v>66</v>
      </c>
      <c r="E83" s="64" t="s">
        <v>200</v>
      </c>
      <c r="F83" s="64" t="s">
        <v>36</v>
      </c>
      <c r="G83" s="60" t="s">
        <v>269</v>
      </c>
      <c r="H83" s="81" t="s">
        <v>176</v>
      </c>
      <c r="I83" s="65" t="s">
        <v>504</v>
      </c>
      <c r="J83" s="65" t="s">
        <v>628</v>
      </c>
      <c r="K83" s="60" t="s">
        <v>55</v>
      </c>
      <c r="L83" s="98">
        <v>1700000</v>
      </c>
      <c r="M83" s="66">
        <f t="shared" si="1"/>
        <v>385714.93397467898</v>
      </c>
      <c r="N83" s="60" t="s">
        <v>199</v>
      </c>
      <c r="O83" s="60" t="s">
        <v>190</v>
      </c>
      <c r="P83" s="68" t="s">
        <v>244</v>
      </c>
    </row>
    <row r="84" spans="1:16" ht="127.5" x14ac:dyDescent="0.2">
      <c r="A84" s="336"/>
      <c r="B84" s="340"/>
      <c r="C84" s="340"/>
      <c r="D84" s="64">
        <v>67</v>
      </c>
      <c r="E84" s="64" t="s">
        <v>57</v>
      </c>
      <c r="F84" s="64" t="s">
        <v>544</v>
      </c>
      <c r="G84" s="60" t="s">
        <v>268</v>
      </c>
      <c r="H84" s="81" t="s">
        <v>176</v>
      </c>
      <c r="I84" s="65" t="s">
        <v>504</v>
      </c>
      <c r="J84" s="65" t="s">
        <v>628</v>
      </c>
      <c r="K84" s="60" t="s">
        <v>55</v>
      </c>
      <c r="L84" s="98">
        <v>1700000</v>
      </c>
      <c r="M84" s="66">
        <f t="shared" si="1"/>
        <v>385714.93397467898</v>
      </c>
      <c r="N84" s="60" t="s">
        <v>206</v>
      </c>
      <c r="O84" s="60" t="s">
        <v>534</v>
      </c>
      <c r="P84" s="68" t="s">
        <v>288</v>
      </c>
    </row>
    <row r="85" spans="1:16" ht="127.5" x14ac:dyDescent="0.2">
      <c r="A85" s="336"/>
      <c r="B85" s="340"/>
      <c r="C85" s="340"/>
      <c r="D85" s="64">
        <v>68</v>
      </c>
      <c r="E85" s="64" t="s">
        <v>58</v>
      </c>
      <c r="F85" s="64" t="s">
        <v>30</v>
      </c>
      <c r="G85" s="65" t="s">
        <v>267</v>
      </c>
      <c r="H85" s="81" t="s">
        <v>176</v>
      </c>
      <c r="I85" s="65" t="s">
        <v>504</v>
      </c>
      <c r="J85" s="65" t="s">
        <v>628</v>
      </c>
      <c r="K85" s="60" t="s">
        <v>55</v>
      </c>
      <c r="L85" s="98">
        <v>1700000</v>
      </c>
      <c r="M85" s="66">
        <f t="shared" si="1"/>
        <v>385714.93397467898</v>
      </c>
      <c r="N85" s="60" t="s">
        <v>206</v>
      </c>
      <c r="O85" s="60" t="s">
        <v>534</v>
      </c>
      <c r="P85" s="68" t="s">
        <v>245</v>
      </c>
    </row>
    <row r="86" spans="1:16" ht="128.25" thickBot="1" x14ac:dyDescent="0.25">
      <c r="A86" s="337"/>
      <c r="B86" s="341"/>
      <c r="C86" s="341"/>
      <c r="D86" s="135">
        <v>69</v>
      </c>
      <c r="E86" s="135" t="s">
        <v>59</v>
      </c>
      <c r="F86" s="135" t="s">
        <v>40</v>
      </c>
      <c r="G86" s="85" t="s">
        <v>271</v>
      </c>
      <c r="H86" s="85" t="s">
        <v>176</v>
      </c>
      <c r="I86" s="123" t="s">
        <v>504</v>
      </c>
      <c r="J86" s="123" t="s">
        <v>628</v>
      </c>
      <c r="K86" s="85" t="s">
        <v>55</v>
      </c>
      <c r="L86" s="142">
        <v>1700000</v>
      </c>
      <c r="M86" s="124">
        <f t="shared" si="1"/>
        <v>385714.93397467898</v>
      </c>
      <c r="N86" s="85" t="s">
        <v>206</v>
      </c>
      <c r="O86" s="85" t="s">
        <v>682</v>
      </c>
      <c r="P86" s="125" t="s">
        <v>246</v>
      </c>
    </row>
    <row r="87" spans="1:16" ht="407.45" customHeight="1" thickBot="1" x14ac:dyDescent="0.25">
      <c r="A87" s="295" t="s">
        <v>622</v>
      </c>
      <c r="B87" s="173" t="s">
        <v>690</v>
      </c>
      <c r="C87" s="174" t="s">
        <v>691</v>
      </c>
      <c r="D87" s="296">
        <v>179</v>
      </c>
      <c r="E87" s="296" t="s">
        <v>685</v>
      </c>
      <c r="F87" s="296" t="s">
        <v>128</v>
      </c>
      <c r="G87" s="297" t="s">
        <v>686</v>
      </c>
      <c r="H87" s="175" t="s">
        <v>625</v>
      </c>
      <c r="I87" s="175" t="s">
        <v>623</v>
      </c>
      <c r="J87" s="175" t="s">
        <v>628</v>
      </c>
      <c r="K87" s="176" t="s">
        <v>624</v>
      </c>
      <c r="L87" s="298">
        <v>1895575</v>
      </c>
      <c r="M87" s="299">
        <f t="shared" si="1"/>
        <v>430089.16821708943</v>
      </c>
      <c r="N87" s="300" t="s">
        <v>202</v>
      </c>
      <c r="O87" s="300" t="s">
        <v>523</v>
      </c>
      <c r="P87" s="178" t="s">
        <v>692</v>
      </c>
    </row>
    <row r="88" spans="1:16" ht="102" x14ac:dyDescent="0.2">
      <c r="A88" s="332" t="s">
        <v>60</v>
      </c>
      <c r="B88" s="329" t="s">
        <v>586</v>
      </c>
      <c r="C88" s="329" t="s">
        <v>683</v>
      </c>
      <c r="D88" s="69">
        <v>70</v>
      </c>
      <c r="E88" s="69" t="s">
        <v>673</v>
      </c>
      <c r="F88" s="69" t="s">
        <v>35</v>
      </c>
      <c r="G88" s="71" t="s">
        <v>526</v>
      </c>
      <c r="H88" s="69" t="s">
        <v>177</v>
      </c>
      <c r="I88" s="153" t="s">
        <v>505</v>
      </c>
      <c r="J88" s="153" t="s">
        <v>628</v>
      </c>
      <c r="K88" s="71" t="s">
        <v>61</v>
      </c>
      <c r="L88" s="77">
        <v>4389208</v>
      </c>
      <c r="M88" s="78">
        <f>L88/4.4074</f>
        <v>995872.39642419573</v>
      </c>
      <c r="N88" s="71" t="s">
        <v>206</v>
      </c>
      <c r="O88" s="60" t="s">
        <v>194</v>
      </c>
      <c r="P88" s="79" t="s">
        <v>293</v>
      </c>
    </row>
    <row r="89" spans="1:16" ht="102" x14ac:dyDescent="0.2">
      <c r="A89" s="333"/>
      <c r="B89" s="330"/>
      <c r="C89" s="330"/>
      <c r="D89" s="116">
        <v>71</v>
      </c>
      <c r="E89" s="116" t="s">
        <v>62</v>
      </c>
      <c r="F89" s="59" t="s">
        <v>128</v>
      </c>
      <c r="G89" s="64" t="s">
        <v>169</v>
      </c>
      <c r="H89" s="64" t="s">
        <v>177</v>
      </c>
      <c r="I89" s="114" t="s">
        <v>505</v>
      </c>
      <c r="J89" s="114" t="s">
        <v>628</v>
      </c>
      <c r="K89" s="64" t="s">
        <v>61</v>
      </c>
      <c r="L89" s="121">
        <v>93591370.799999997</v>
      </c>
      <c r="M89" s="143">
        <f>L89/4.3313</f>
        <v>21608147.853993028</v>
      </c>
      <c r="N89" s="64" t="s">
        <v>206</v>
      </c>
      <c r="O89" s="60" t="s">
        <v>194</v>
      </c>
      <c r="P89" s="68" t="s">
        <v>249</v>
      </c>
    </row>
    <row r="90" spans="1:16" ht="102" x14ac:dyDescent="0.2">
      <c r="A90" s="333"/>
      <c r="B90" s="330"/>
      <c r="C90" s="330"/>
      <c r="D90" s="151">
        <v>72</v>
      </c>
      <c r="E90" s="151" t="s">
        <v>63</v>
      </c>
      <c r="F90" s="59" t="s">
        <v>128</v>
      </c>
      <c r="G90" s="64" t="s">
        <v>294</v>
      </c>
      <c r="H90" s="64" t="s">
        <v>177</v>
      </c>
      <c r="I90" s="114" t="s">
        <v>505</v>
      </c>
      <c r="J90" s="114" t="s">
        <v>628</v>
      </c>
      <c r="K90" s="64" t="s">
        <v>61</v>
      </c>
      <c r="L90" s="121">
        <v>52621811.630000003</v>
      </c>
      <c r="M90" s="143">
        <f>L90/4.3313</f>
        <v>12149195.768014224</v>
      </c>
      <c r="N90" s="64" t="s">
        <v>467</v>
      </c>
      <c r="O90" s="60" t="s">
        <v>194</v>
      </c>
      <c r="P90" s="68" t="s">
        <v>249</v>
      </c>
    </row>
    <row r="91" spans="1:16" ht="102" x14ac:dyDescent="0.2">
      <c r="A91" s="333"/>
      <c r="B91" s="330"/>
      <c r="C91" s="330"/>
      <c r="D91" s="59">
        <v>73</v>
      </c>
      <c r="E91" s="59" t="s">
        <v>64</v>
      </c>
      <c r="F91" s="64" t="s">
        <v>23</v>
      </c>
      <c r="G91" s="64" t="s">
        <v>203</v>
      </c>
      <c r="H91" s="64" t="s">
        <v>177</v>
      </c>
      <c r="I91" s="114" t="s">
        <v>505</v>
      </c>
      <c r="J91" s="114" t="s">
        <v>628</v>
      </c>
      <c r="K91" s="60" t="s">
        <v>61</v>
      </c>
      <c r="L91" s="98">
        <v>3400000</v>
      </c>
      <c r="M91" s="66">
        <f t="shared" ref="M91:M117" si="2">L91/4.4074</f>
        <v>771429.86794935795</v>
      </c>
      <c r="N91" s="67" t="s">
        <v>28</v>
      </c>
      <c r="O91" s="64" t="s">
        <v>201</v>
      </c>
      <c r="P91" s="68" t="s">
        <v>247</v>
      </c>
    </row>
    <row r="92" spans="1:16" ht="102" x14ac:dyDescent="0.2">
      <c r="A92" s="333"/>
      <c r="B92" s="330"/>
      <c r="C92" s="330"/>
      <c r="D92" s="59">
        <v>74</v>
      </c>
      <c r="E92" s="59" t="s">
        <v>65</v>
      </c>
      <c r="F92" s="64" t="s">
        <v>23</v>
      </c>
      <c r="G92" s="64" t="s">
        <v>461</v>
      </c>
      <c r="H92" s="64" t="s">
        <v>177</v>
      </c>
      <c r="I92" s="114" t="s">
        <v>505</v>
      </c>
      <c r="J92" s="114" t="s">
        <v>628</v>
      </c>
      <c r="K92" s="60" t="s">
        <v>61</v>
      </c>
      <c r="L92" s="98">
        <v>4976730.1900000004</v>
      </c>
      <c r="M92" s="66">
        <f>L92/4.3313</f>
        <v>1149015.3510493387</v>
      </c>
      <c r="N92" s="67" t="s">
        <v>28</v>
      </c>
      <c r="O92" s="64" t="s">
        <v>201</v>
      </c>
      <c r="P92" s="68" t="s">
        <v>247</v>
      </c>
    </row>
    <row r="93" spans="1:16" ht="102" x14ac:dyDescent="0.2">
      <c r="A93" s="333"/>
      <c r="B93" s="330"/>
      <c r="C93" s="330"/>
      <c r="D93" s="59">
        <v>75</v>
      </c>
      <c r="E93" s="59" t="s">
        <v>66</v>
      </c>
      <c r="F93" s="64" t="s">
        <v>23</v>
      </c>
      <c r="G93" s="64" t="s">
        <v>189</v>
      </c>
      <c r="H93" s="64" t="s">
        <v>177</v>
      </c>
      <c r="I93" s="114" t="s">
        <v>505</v>
      </c>
      <c r="J93" s="114" t="s">
        <v>628</v>
      </c>
      <c r="K93" s="60" t="s">
        <v>61</v>
      </c>
      <c r="L93" s="98">
        <v>2550000</v>
      </c>
      <c r="M93" s="66">
        <f t="shared" si="2"/>
        <v>578572.40096201841</v>
      </c>
      <c r="N93" s="67" t="s">
        <v>202</v>
      </c>
      <c r="O93" s="67" t="s">
        <v>534</v>
      </c>
      <c r="P93" s="68" t="s">
        <v>247</v>
      </c>
    </row>
    <row r="94" spans="1:16" ht="153" x14ac:dyDescent="0.2">
      <c r="A94" s="333"/>
      <c r="B94" s="330"/>
      <c r="C94" s="330"/>
      <c r="D94" s="59">
        <v>76</v>
      </c>
      <c r="E94" s="59" t="s">
        <v>451</v>
      </c>
      <c r="F94" s="64" t="s">
        <v>39</v>
      </c>
      <c r="G94" s="64" t="s">
        <v>514</v>
      </c>
      <c r="H94" s="64" t="s">
        <v>177</v>
      </c>
      <c r="I94" s="114" t="s">
        <v>505</v>
      </c>
      <c r="J94" s="114" t="s">
        <v>628</v>
      </c>
      <c r="K94" s="60" t="s">
        <v>61</v>
      </c>
      <c r="L94" s="98">
        <v>12068288</v>
      </c>
      <c r="M94" s="66">
        <f t="shared" si="2"/>
        <v>2738187.5935925944</v>
      </c>
      <c r="N94" s="67" t="s">
        <v>467</v>
      </c>
      <c r="O94" s="67" t="s">
        <v>201</v>
      </c>
      <c r="P94" s="68" t="s">
        <v>452</v>
      </c>
    </row>
    <row r="95" spans="1:16" ht="102" x14ac:dyDescent="0.2">
      <c r="A95" s="333"/>
      <c r="B95" s="330"/>
      <c r="C95" s="330"/>
      <c r="D95" s="118">
        <v>77</v>
      </c>
      <c r="E95" s="118" t="s">
        <v>370</v>
      </c>
      <c r="F95" s="64" t="s">
        <v>25</v>
      </c>
      <c r="G95" s="64" t="s">
        <v>371</v>
      </c>
      <c r="H95" s="64" t="s">
        <v>177</v>
      </c>
      <c r="I95" s="114" t="s">
        <v>505</v>
      </c>
      <c r="J95" s="114" t="s">
        <v>628</v>
      </c>
      <c r="K95" s="60" t="s">
        <v>61</v>
      </c>
      <c r="L95" s="98">
        <v>1584657.9</v>
      </c>
      <c r="M95" s="66">
        <f>L95/4.3313</f>
        <v>365861.95830351167</v>
      </c>
      <c r="N95" s="67" t="s">
        <v>28</v>
      </c>
      <c r="O95" s="67" t="s">
        <v>455</v>
      </c>
      <c r="P95" s="68" t="s">
        <v>248</v>
      </c>
    </row>
    <row r="96" spans="1:16" ht="102" x14ac:dyDescent="0.2">
      <c r="A96" s="333"/>
      <c r="B96" s="330"/>
      <c r="C96" s="330"/>
      <c r="D96" s="97">
        <v>78</v>
      </c>
      <c r="E96" s="97" t="s">
        <v>545</v>
      </c>
      <c r="F96" s="101" t="s">
        <v>546</v>
      </c>
      <c r="G96" s="101" t="s">
        <v>563</v>
      </c>
      <c r="H96" s="64" t="s">
        <v>177</v>
      </c>
      <c r="I96" s="114" t="s">
        <v>505</v>
      </c>
      <c r="J96" s="114" t="s">
        <v>628</v>
      </c>
      <c r="K96" s="60" t="s">
        <v>61</v>
      </c>
      <c r="L96" s="98">
        <v>18232512</v>
      </c>
      <c r="M96" s="66">
        <f t="shared" si="2"/>
        <v>4136795.3895720835</v>
      </c>
      <c r="N96" s="67" t="s">
        <v>483</v>
      </c>
      <c r="O96" s="67" t="s">
        <v>194</v>
      </c>
      <c r="P96" s="68" t="s">
        <v>290</v>
      </c>
    </row>
    <row r="97" spans="1:16" x14ac:dyDescent="0.2">
      <c r="A97" s="333"/>
      <c r="B97" s="330"/>
      <c r="C97" s="330"/>
      <c r="D97" s="140">
        <v>79</v>
      </c>
      <c r="E97" s="140" t="s">
        <v>589</v>
      </c>
      <c r="F97" s="287"/>
      <c r="G97" s="209"/>
      <c r="H97" s="183"/>
      <c r="I97" s="301"/>
      <c r="J97" s="301"/>
      <c r="K97" s="183"/>
      <c r="L97" s="186"/>
      <c r="M97" s="187"/>
      <c r="N97" s="183"/>
      <c r="O97" s="188"/>
      <c r="P97" s="230"/>
    </row>
    <row r="98" spans="1:16" x14ac:dyDescent="0.2">
      <c r="A98" s="333"/>
      <c r="B98" s="330"/>
      <c r="C98" s="330"/>
      <c r="D98" s="60">
        <v>80</v>
      </c>
      <c r="E98" s="60" t="s">
        <v>589</v>
      </c>
      <c r="F98" s="183"/>
      <c r="G98" s="302"/>
      <c r="H98" s="183"/>
      <c r="I98" s="301"/>
      <c r="J98" s="301"/>
      <c r="K98" s="183"/>
      <c r="L98" s="186"/>
      <c r="M98" s="187"/>
      <c r="N98" s="183"/>
      <c r="O98" s="188"/>
      <c r="P98" s="230"/>
    </row>
    <row r="99" spans="1:16" ht="102.75" thickBot="1" x14ac:dyDescent="0.25">
      <c r="A99" s="334"/>
      <c r="B99" s="331"/>
      <c r="C99" s="331"/>
      <c r="D99" s="297">
        <v>178</v>
      </c>
      <c r="E99" s="297" t="s">
        <v>619</v>
      </c>
      <c r="F99" s="60" t="s">
        <v>40</v>
      </c>
      <c r="G99" s="303" t="s">
        <v>620</v>
      </c>
      <c r="H99" s="60" t="s">
        <v>177</v>
      </c>
      <c r="I99" s="62" t="s">
        <v>505</v>
      </c>
      <c r="J99" s="62" t="s">
        <v>628</v>
      </c>
      <c r="K99" s="60" t="s">
        <v>61</v>
      </c>
      <c r="L99" s="298">
        <v>3855893</v>
      </c>
      <c r="M99" s="66">
        <f t="shared" si="2"/>
        <v>874867.94935789809</v>
      </c>
      <c r="N99" s="297" t="s">
        <v>483</v>
      </c>
      <c r="O99" s="304" t="s">
        <v>194</v>
      </c>
      <c r="P99" s="91" t="s">
        <v>555</v>
      </c>
    </row>
    <row r="100" spans="1:16" ht="114.75" x14ac:dyDescent="0.2">
      <c r="A100" s="356" t="s">
        <v>68</v>
      </c>
      <c r="B100" s="351" t="s">
        <v>224</v>
      </c>
      <c r="C100" s="351" t="s">
        <v>655</v>
      </c>
      <c r="D100" s="152">
        <v>81</v>
      </c>
      <c r="E100" s="152" t="s">
        <v>69</v>
      </c>
      <c r="F100" s="88" t="s">
        <v>128</v>
      </c>
      <c r="G100" s="150" t="s">
        <v>282</v>
      </c>
      <c r="H100" s="69" t="s">
        <v>177</v>
      </c>
      <c r="I100" s="153" t="s">
        <v>505</v>
      </c>
      <c r="J100" s="153" t="s">
        <v>628</v>
      </c>
      <c r="K100" s="69" t="s">
        <v>61</v>
      </c>
      <c r="L100" s="77">
        <v>4745638.13</v>
      </c>
      <c r="M100" s="305">
        <f>L100/4.3313</f>
        <v>1095661.378800822</v>
      </c>
      <c r="N100" s="306" t="s">
        <v>28</v>
      </c>
      <c r="O100" s="71" t="s">
        <v>194</v>
      </c>
      <c r="P100" s="79" t="s">
        <v>250</v>
      </c>
    </row>
    <row r="101" spans="1:16" ht="114.75" x14ac:dyDescent="0.2">
      <c r="A101" s="357"/>
      <c r="B101" s="352"/>
      <c r="C101" s="352"/>
      <c r="D101" s="116">
        <v>82</v>
      </c>
      <c r="E101" s="116" t="s">
        <v>70</v>
      </c>
      <c r="F101" s="59" t="s">
        <v>128</v>
      </c>
      <c r="G101" s="63" t="s">
        <v>283</v>
      </c>
      <c r="H101" s="64" t="s">
        <v>177</v>
      </c>
      <c r="I101" s="114" t="s">
        <v>505</v>
      </c>
      <c r="J101" s="114" t="s">
        <v>628</v>
      </c>
      <c r="K101" s="64" t="s">
        <v>61</v>
      </c>
      <c r="L101" s="121">
        <v>3610078.7</v>
      </c>
      <c r="M101" s="143">
        <f>L101/4.3313</f>
        <v>833486.1819776973</v>
      </c>
      <c r="N101" s="80" t="s">
        <v>141</v>
      </c>
      <c r="O101" s="60" t="s">
        <v>194</v>
      </c>
      <c r="P101" s="68" t="s">
        <v>250</v>
      </c>
    </row>
    <row r="102" spans="1:16" ht="114.75" x14ac:dyDescent="0.2">
      <c r="A102" s="357"/>
      <c r="B102" s="352"/>
      <c r="C102" s="352"/>
      <c r="D102" s="116">
        <v>83</v>
      </c>
      <c r="E102" s="116" t="s">
        <v>71</v>
      </c>
      <c r="F102" s="59" t="s">
        <v>128</v>
      </c>
      <c r="G102" s="63" t="s">
        <v>284</v>
      </c>
      <c r="H102" s="64" t="s">
        <v>177</v>
      </c>
      <c r="I102" s="114" t="s">
        <v>505</v>
      </c>
      <c r="J102" s="114" t="s">
        <v>628</v>
      </c>
      <c r="K102" s="64" t="s">
        <v>61</v>
      </c>
      <c r="L102" s="121">
        <v>1069951.69</v>
      </c>
      <c r="M102" s="143">
        <f>L102/4.3313</f>
        <v>247027.84152563897</v>
      </c>
      <c r="N102" s="80" t="s">
        <v>28</v>
      </c>
      <c r="O102" s="80" t="s">
        <v>201</v>
      </c>
      <c r="P102" s="68" t="s">
        <v>250</v>
      </c>
    </row>
    <row r="103" spans="1:16" ht="114.75" x14ac:dyDescent="0.2">
      <c r="A103" s="357"/>
      <c r="B103" s="352"/>
      <c r="C103" s="352"/>
      <c r="D103" s="116">
        <v>84</v>
      </c>
      <c r="E103" s="116" t="s">
        <v>72</v>
      </c>
      <c r="F103" s="59" t="s">
        <v>128</v>
      </c>
      <c r="G103" s="64" t="s">
        <v>285</v>
      </c>
      <c r="H103" s="64" t="s">
        <v>177</v>
      </c>
      <c r="I103" s="114" t="s">
        <v>505</v>
      </c>
      <c r="J103" s="114" t="s">
        <v>628</v>
      </c>
      <c r="K103" s="64" t="s">
        <v>61</v>
      </c>
      <c r="L103" s="121">
        <v>2647628.9700000002</v>
      </c>
      <c r="M103" s="143">
        <f>L103/4.3313</f>
        <v>611278.13127698388</v>
      </c>
      <c r="N103" s="80" t="s">
        <v>19</v>
      </c>
      <c r="O103" s="80" t="s">
        <v>201</v>
      </c>
      <c r="P103" s="68" t="s">
        <v>250</v>
      </c>
    </row>
    <row r="104" spans="1:16" ht="114.75" x14ac:dyDescent="0.2">
      <c r="A104" s="357"/>
      <c r="B104" s="352"/>
      <c r="C104" s="352"/>
      <c r="D104" s="116">
        <v>85</v>
      </c>
      <c r="E104" s="116" t="s">
        <v>73</v>
      </c>
      <c r="F104" s="59" t="s">
        <v>128</v>
      </c>
      <c r="G104" s="64" t="s">
        <v>286</v>
      </c>
      <c r="H104" s="64" t="s">
        <v>177</v>
      </c>
      <c r="I104" s="114" t="s">
        <v>505</v>
      </c>
      <c r="J104" s="114" t="s">
        <v>628</v>
      </c>
      <c r="K104" s="64" t="s">
        <v>61</v>
      </c>
      <c r="L104" s="121">
        <v>1561377.87</v>
      </c>
      <c r="M104" s="143">
        <f>L104/4.3313</f>
        <v>360487.12164938939</v>
      </c>
      <c r="N104" s="80" t="s">
        <v>19</v>
      </c>
      <c r="O104" s="80" t="s">
        <v>201</v>
      </c>
      <c r="P104" s="68" t="s">
        <v>250</v>
      </c>
    </row>
    <row r="105" spans="1:16" ht="114.75" x14ac:dyDescent="0.2">
      <c r="A105" s="357"/>
      <c r="B105" s="352"/>
      <c r="C105" s="352"/>
      <c r="D105" s="116">
        <v>86</v>
      </c>
      <c r="E105" s="116" t="s">
        <v>144</v>
      </c>
      <c r="F105" s="64" t="s">
        <v>36</v>
      </c>
      <c r="G105" s="64" t="s">
        <v>397</v>
      </c>
      <c r="H105" s="64" t="s">
        <v>177</v>
      </c>
      <c r="I105" s="114" t="s">
        <v>505</v>
      </c>
      <c r="J105" s="114" t="s">
        <v>628</v>
      </c>
      <c r="K105" s="60" t="s">
        <v>61</v>
      </c>
      <c r="L105" s="98">
        <f>7950000+1400000</f>
        <v>9350000</v>
      </c>
      <c r="M105" s="66">
        <f t="shared" si="2"/>
        <v>2121432.1368607343</v>
      </c>
      <c r="N105" s="67" t="s">
        <v>206</v>
      </c>
      <c r="O105" s="80" t="s">
        <v>194</v>
      </c>
      <c r="P105" s="68" t="s">
        <v>251</v>
      </c>
    </row>
    <row r="106" spans="1:16" ht="114.75" x14ac:dyDescent="0.2">
      <c r="A106" s="357"/>
      <c r="B106" s="352"/>
      <c r="C106" s="352"/>
      <c r="D106" s="59">
        <v>87</v>
      </c>
      <c r="E106" s="59" t="s">
        <v>74</v>
      </c>
      <c r="F106" s="64" t="s">
        <v>23</v>
      </c>
      <c r="G106" s="118" t="s">
        <v>273</v>
      </c>
      <c r="H106" s="64" t="s">
        <v>177</v>
      </c>
      <c r="I106" s="114" t="s">
        <v>505</v>
      </c>
      <c r="J106" s="114" t="s">
        <v>628</v>
      </c>
      <c r="K106" s="64" t="s">
        <v>61</v>
      </c>
      <c r="L106" s="121">
        <v>2385829.6800000002</v>
      </c>
      <c r="M106" s="143">
        <f t="shared" si="2"/>
        <v>541323.61029178207</v>
      </c>
      <c r="N106" s="67" t="s">
        <v>202</v>
      </c>
      <c r="O106" s="80" t="s">
        <v>534</v>
      </c>
      <c r="P106" s="68" t="s">
        <v>252</v>
      </c>
    </row>
    <row r="107" spans="1:16" ht="114.75" x14ac:dyDescent="0.2">
      <c r="A107" s="357"/>
      <c r="B107" s="352"/>
      <c r="C107" s="352"/>
      <c r="D107" s="118">
        <v>88</v>
      </c>
      <c r="E107" s="118" t="s">
        <v>75</v>
      </c>
      <c r="F107" s="64" t="s">
        <v>25</v>
      </c>
      <c r="G107" s="59" t="s">
        <v>334</v>
      </c>
      <c r="H107" s="64" t="s">
        <v>177</v>
      </c>
      <c r="I107" s="114" t="s">
        <v>505</v>
      </c>
      <c r="J107" s="114" t="s">
        <v>628</v>
      </c>
      <c r="K107" s="64" t="s">
        <v>61</v>
      </c>
      <c r="L107" s="307">
        <v>16551444.699999999</v>
      </c>
      <c r="M107" s="143">
        <f>L107/4.3313</f>
        <v>3821357.2599450513</v>
      </c>
      <c r="N107" s="67" t="s">
        <v>28</v>
      </c>
      <c r="O107" s="67" t="s">
        <v>455</v>
      </c>
      <c r="P107" s="68" t="s">
        <v>253</v>
      </c>
    </row>
    <row r="108" spans="1:16" ht="13.5" thickBot="1" x14ac:dyDescent="0.25">
      <c r="A108" s="358"/>
      <c r="B108" s="353"/>
      <c r="C108" s="353"/>
      <c r="D108" s="135">
        <v>89</v>
      </c>
      <c r="E108" s="135" t="s">
        <v>589</v>
      </c>
      <c r="F108" s="308"/>
      <c r="G108" s="308"/>
      <c r="H108" s="308"/>
      <c r="I108" s="309"/>
      <c r="J108" s="309"/>
      <c r="K108" s="189"/>
      <c r="L108" s="310"/>
      <c r="M108" s="192"/>
      <c r="N108" s="193"/>
      <c r="O108" s="193"/>
      <c r="P108" s="234"/>
    </row>
    <row r="109" spans="1:16" ht="102" x14ac:dyDescent="0.2">
      <c r="A109" s="335" t="s">
        <v>76</v>
      </c>
      <c r="B109" s="338" t="s">
        <v>587</v>
      </c>
      <c r="C109" s="338" t="s">
        <v>659</v>
      </c>
      <c r="D109" s="69">
        <v>90</v>
      </c>
      <c r="E109" s="69" t="s">
        <v>77</v>
      </c>
      <c r="F109" s="69" t="s">
        <v>17</v>
      </c>
      <c r="G109" s="71" t="s">
        <v>298</v>
      </c>
      <c r="H109" s="75" t="s">
        <v>343</v>
      </c>
      <c r="I109" s="76" t="s">
        <v>506</v>
      </c>
      <c r="J109" s="76" t="s">
        <v>638</v>
      </c>
      <c r="K109" s="71" t="s">
        <v>78</v>
      </c>
      <c r="L109" s="77">
        <v>850998</v>
      </c>
      <c r="M109" s="78">
        <f t="shared" si="2"/>
        <v>193083.90434269636</v>
      </c>
      <c r="N109" s="71" t="s">
        <v>199</v>
      </c>
      <c r="O109" s="73" t="s">
        <v>188</v>
      </c>
      <c r="P109" s="79" t="s">
        <v>254</v>
      </c>
    </row>
    <row r="110" spans="1:16" ht="89.25" x14ac:dyDescent="0.2">
      <c r="A110" s="336"/>
      <c r="B110" s="339"/>
      <c r="C110" s="339"/>
      <c r="D110" s="64">
        <v>91</v>
      </c>
      <c r="E110" s="64" t="s">
        <v>79</v>
      </c>
      <c r="F110" s="64" t="s">
        <v>21</v>
      </c>
      <c r="G110" s="101" t="s">
        <v>301</v>
      </c>
      <c r="H110" s="63" t="s">
        <v>594</v>
      </c>
      <c r="I110" s="102" t="s">
        <v>593</v>
      </c>
      <c r="J110" s="102" t="s">
        <v>628</v>
      </c>
      <c r="K110" s="60" t="s">
        <v>78</v>
      </c>
      <c r="L110" s="98">
        <v>703142</v>
      </c>
      <c r="M110" s="66">
        <f t="shared" si="2"/>
        <v>159536.68829695511</v>
      </c>
      <c r="N110" s="60" t="s">
        <v>199</v>
      </c>
      <c r="O110" s="80" t="s">
        <v>188</v>
      </c>
      <c r="P110" s="68" t="s">
        <v>341</v>
      </c>
    </row>
    <row r="111" spans="1:16" ht="102" x14ac:dyDescent="0.2">
      <c r="A111" s="336"/>
      <c r="B111" s="339"/>
      <c r="C111" s="339"/>
      <c r="D111" s="97">
        <v>92</v>
      </c>
      <c r="E111" s="97" t="s">
        <v>438</v>
      </c>
      <c r="F111" s="81" t="s">
        <v>35</v>
      </c>
      <c r="G111" s="101" t="s">
        <v>301</v>
      </c>
      <c r="H111" s="63" t="s">
        <v>594</v>
      </c>
      <c r="I111" s="102" t="s">
        <v>593</v>
      </c>
      <c r="J111" s="102" t="s">
        <v>628</v>
      </c>
      <c r="K111" s="60" t="s">
        <v>78</v>
      </c>
      <c r="L111" s="115">
        <v>2502878.7200000002</v>
      </c>
      <c r="M111" s="66">
        <f t="shared" si="2"/>
        <v>567881.00013613468</v>
      </c>
      <c r="N111" s="60" t="s">
        <v>199</v>
      </c>
      <c r="O111" s="60" t="s">
        <v>188</v>
      </c>
      <c r="P111" s="68" t="s">
        <v>255</v>
      </c>
    </row>
    <row r="112" spans="1:16" ht="102" x14ac:dyDescent="0.2">
      <c r="A112" s="336"/>
      <c r="B112" s="339"/>
      <c r="C112" s="339"/>
      <c r="D112" s="97">
        <v>93</v>
      </c>
      <c r="E112" s="97" t="s">
        <v>222</v>
      </c>
      <c r="F112" s="81" t="s">
        <v>35</v>
      </c>
      <c r="G112" s="101" t="s">
        <v>298</v>
      </c>
      <c r="H112" s="63" t="s">
        <v>343</v>
      </c>
      <c r="I112" s="102" t="s">
        <v>506</v>
      </c>
      <c r="J112" s="102" t="s">
        <v>638</v>
      </c>
      <c r="K112" s="60" t="s">
        <v>78</v>
      </c>
      <c r="L112" s="115">
        <v>2473669.65</v>
      </c>
      <c r="M112" s="66">
        <f t="shared" si="2"/>
        <v>561253.72101465717</v>
      </c>
      <c r="N112" s="60" t="s">
        <v>199</v>
      </c>
      <c r="O112" s="60" t="s">
        <v>188</v>
      </c>
      <c r="P112" s="68" t="s">
        <v>255</v>
      </c>
    </row>
    <row r="113" spans="1:16" ht="114.75" x14ac:dyDescent="0.2">
      <c r="A113" s="336"/>
      <c r="B113" s="339"/>
      <c r="C113" s="339"/>
      <c r="D113" s="97">
        <v>94</v>
      </c>
      <c r="E113" s="97" t="s">
        <v>198</v>
      </c>
      <c r="F113" s="81" t="s">
        <v>35</v>
      </c>
      <c r="G113" s="81" t="s">
        <v>300</v>
      </c>
      <c r="H113" s="81" t="s">
        <v>336</v>
      </c>
      <c r="I113" s="102" t="s">
        <v>506</v>
      </c>
      <c r="J113" s="102" t="s">
        <v>636</v>
      </c>
      <c r="K113" s="60" t="s">
        <v>78</v>
      </c>
      <c r="L113" s="115">
        <v>578857.06999999995</v>
      </c>
      <c r="M113" s="66">
        <f>L113/4.3065</f>
        <v>134414.73818646232</v>
      </c>
      <c r="N113" s="60" t="s">
        <v>28</v>
      </c>
      <c r="O113" s="60" t="s">
        <v>188</v>
      </c>
      <c r="P113" s="68" t="s">
        <v>342</v>
      </c>
    </row>
    <row r="114" spans="1:16" ht="153" x14ac:dyDescent="0.2">
      <c r="A114" s="336"/>
      <c r="B114" s="340"/>
      <c r="C114" s="340"/>
      <c r="D114" s="64">
        <v>95</v>
      </c>
      <c r="E114" s="64" t="s">
        <v>80</v>
      </c>
      <c r="F114" s="81" t="s">
        <v>36</v>
      </c>
      <c r="G114" s="101" t="s">
        <v>351</v>
      </c>
      <c r="H114" s="63" t="s">
        <v>343</v>
      </c>
      <c r="I114" s="102" t="s">
        <v>506</v>
      </c>
      <c r="J114" s="102" t="s">
        <v>638</v>
      </c>
      <c r="K114" s="60" t="s">
        <v>78</v>
      </c>
      <c r="L114" s="93">
        <v>1530000</v>
      </c>
      <c r="M114" s="66">
        <f t="shared" si="2"/>
        <v>347143.44057721103</v>
      </c>
      <c r="N114" s="60" t="s">
        <v>199</v>
      </c>
      <c r="O114" s="60" t="s">
        <v>188</v>
      </c>
      <c r="P114" s="68" t="s">
        <v>256</v>
      </c>
    </row>
    <row r="115" spans="1:16" ht="89.25" x14ac:dyDescent="0.2">
      <c r="A115" s="336"/>
      <c r="B115" s="340"/>
      <c r="C115" s="340"/>
      <c r="D115" s="64">
        <v>96</v>
      </c>
      <c r="E115" s="64" t="s">
        <v>221</v>
      </c>
      <c r="F115" s="81" t="s">
        <v>36</v>
      </c>
      <c r="G115" s="101" t="s">
        <v>301</v>
      </c>
      <c r="H115" s="63" t="s">
        <v>594</v>
      </c>
      <c r="I115" s="102" t="s">
        <v>593</v>
      </c>
      <c r="J115" s="102" t="s">
        <v>628</v>
      </c>
      <c r="K115" s="60" t="s">
        <v>78</v>
      </c>
      <c r="L115" s="93">
        <v>2295000</v>
      </c>
      <c r="M115" s="66">
        <f t="shared" si="2"/>
        <v>520715.16086581658</v>
      </c>
      <c r="N115" s="60" t="s">
        <v>199</v>
      </c>
      <c r="O115" s="80" t="s">
        <v>188</v>
      </c>
      <c r="P115" s="68" t="s">
        <v>344</v>
      </c>
    </row>
    <row r="116" spans="1:16" ht="114.75" x14ac:dyDescent="0.2">
      <c r="A116" s="336"/>
      <c r="B116" s="340"/>
      <c r="C116" s="340"/>
      <c r="D116" s="64">
        <v>97</v>
      </c>
      <c r="E116" s="64" t="s">
        <v>81</v>
      </c>
      <c r="F116" s="81" t="s">
        <v>23</v>
      </c>
      <c r="G116" s="81" t="s">
        <v>300</v>
      </c>
      <c r="H116" s="81" t="s">
        <v>336</v>
      </c>
      <c r="I116" s="102" t="s">
        <v>506</v>
      </c>
      <c r="J116" s="102" t="s">
        <v>636</v>
      </c>
      <c r="K116" s="60" t="s">
        <v>78</v>
      </c>
      <c r="L116" s="285">
        <v>448491.96805372782</v>
      </c>
      <c r="M116" s="66">
        <v>104143.03217316332</v>
      </c>
      <c r="N116" s="60" t="s">
        <v>28</v>
      </c>
      <c r="O116" s="60" t="s">
        <v>188</v>
      </c>
      <c r="P116" s="68" t="s">
        <v>345</v>
      </c>
    </row>
    <row r="117" spans="1:16" ht="114.75" x14ac:dyDescent="0.2">
      <c r="A117" s="336"/>
      <c r="B117" s="340"/>
      <c r="C117" s="340"/>
      <c r="D117" s="64">
        <v>98</v>
      </c>
      <c r="E117" s="64" t="s">
        <v>82</v>
      </c>
      <c r="F117" s="81" t="s">
        <v>23</v>
      </c>
      <c r="G117" s="81" t="s">
        <v>299</v>
      </c>
      <c r="H117" s="81" t="s">
        <v>337</v>
      </c>
      <c r="I117" s="102" t="s">
        <v>506</v>
      </c>
      <c r="J117" s="102" t="s">
        <v>628</v>
      </c>
      <c r="K117" s="60" t="s">
        <v>78</v>
      </c>
      <c r="L117" s="93">
        <f>163200*0.9</f>
        <v>146880</v>
      </c>
      <c r="M117" s="66">
        <f t="shared" si="2"/>
        <v>33325.770295412258</v>
      </c>
      <c r="N117" s="60" t="s">
        <v>199</v>
      </c>
      <c r="O117" s="60" t="s">
        <v>188</v>
      </c>
      <c r="P117" s="68" t="s">
        <v>345</v>
      </c>
    </row>
    <row r="118" spans="1:16" x14ac:dyDescent="0.2">
      <c r="A118" s="336"/>
      <c r="B118" s="340"/>
      <c r="C118" s="340"/>
      <c r="D118" s="64">
        <v>99</v>
      </c>
      <c r="E118" s="60" t="s">
        <v>589</v>
      </c>
      <c r="F118" s="208"/>
      <c r="G118" s="209"/>
      <c r="H118" s="182"/>
      <c r="I118" s="210"/>
      <c r="J118" s="102"/>
      <c r="K118" s="183"/>
      <c r="L118" s="228"/>
      <c r="M118" s="187"/>
      <c r="N118" s="183"/>
      <c r="O118" s="188"/>
      <c r="P118" s="230"/>
    </row>
    <row r="119" spans="1:16" x14ac:dyDescent="0.2">
      <c r="A119" s="336"/>
      <c r="B119" s="340"/>
      <c r="C119" s="340"/>
      <c r="D119" s="60">
        <v>100</v>
      </c>
      <c r="E119" s="60" t="s">
        <v>589</v>
      </c>
      <c r="F119" s="208"/>
      <c r="G119" s="208"/>
      <c r="H119" s="182"/>
      <c r="I119" s="210"/>
      <c r="J119" s="210"/>
      <c r="K119" s="183"/>
      <c r="L119" s="228"/>
      <c r="M119" s="187"/>
      <c r="N119" s="183"/>
      <c r="O119" s="183"/>
      <c r="P119" s="230"/>
    </row>
    <row r="120" spans="1:16" ht="102" x14ac:dyDescent="0.2">
      <c r="A120" s="336"/>
      <c r="B120" s="340"/>
      <c r="C120" s="340"/>
      <c r="D120" s="59">
        <v>101</v>
      </c>
      <c r="E120" s="59" t="s">
        <v>465</v>
      </c>
      <c r="F120" s="81" t="s">
        <v>39</v>
      </c>
      <c r="G120" s="101" t="s">
        <v>298</v>
      </c>
      <c r="H120" s="63" t="s">
        <v>343</v>
      </c>
      <c r="I120" s="102" t="s">
        <v>506</v>
      </c>
      <c r="J120" s="102" t="s">
        <v>638</v>
      </c>
      <c r="K120" s="60" t="s">
        <v>78</v>
      </c>
      <c r="L120" s="93">
        <f>1168484+249003</f>
        <v>1417487</v>
      </c>
      <c r="M120" s="66">
        <f t="shared" ref="M120:M128" si="3">L120/4.4074</f>
        <v>321615.2380088034</v>
      </c>
      <c r="N120" s="60" t="s">
        <v>206</v>
      </c>
      <c r="O120" s="60" t="s">
        <v>188</v>
      </c>
      <c r="P120" s="68" t="s">
        <v>347</v>
      </c>
    </row>
    <row r="121" spans="1:16" ht="114.75" x14ac:dyDescent="0.2">
      <c r="A121" s="336"/>
      <c r="B121" s="340"/>
      <c r="C121" s="340"/>
      <c r="D121" s="59">
        <v>102</v>
      </c>
      <c r="E121" s="59" t="s">
        <v>147</v>
      </c>
      <c r="F121" s="81" t="s">
        <v>39</v>
      </c>
      <c r="G121" s="81" t="s">
        <v>299</v>
      </c>
      <c r="H121" s="81" t="s">
        <v>337</v>
      </c>
      <c r="I121" s="102" t="s">
        <v>506</v>
      </c>
      <c r="J121" s="102" t="s">
        <v>628</v>
      </c>
      <c r="K121" s="60" t="s">
        <v>78</v>
      </c>
      <c r="L121" s="93">
        <v>1445000</v>
      </c>
      <c r="M121" s="66">
        <f t="shared" si="3"/>
        <v>327857.69387847709</v>
      </c>
      <c r="N121" s="60" t="s">
        <v>206</v>
      </c>
      <c r="O121" s="60" t="s">
        <v>188</v>
      </c>
      <c r="P121" s="68" t="s">
        <v>346</v>
      </c>
    </row>
    <row r="122" spans="1:16" ht="102" x14ac:dyDescent="0.2">
      <c r="A122" s="336"/>
      <c r="B122" s="340"/>
      <c r="C122" s="340"/>
      <c r="D122" s="64">
        <v>103</v>
      </c>
      <c r="E122" s="64" t="s">
        <v>83</v>
      </c>
      <c r="F122" s="81" t="s">
        <v>25</v>
      </c>
      <c r="G122" s="101" t="s">
        <v>298</v>
      </c>
      <c r="H122" s="63" t="s">
        <v>343</v>
      </c>
      <c r="I122" s="102" t="s">
        <v>506</v>
      </c>
      <c r="J122" s="102" t="s">
        <v>638</v>
      </c>
      <c r="K122" s="60" t="s">
        <v>78</v>
      </c>
      <c r="L122" s="93">
        <v>2700000</v>
      </c>
      <c r="M122" s="66">
        <f t="shared" si="3"/>
        <v>612606.07160684303</v>
      </c>
      <c r="N122" s="60" t="s">
        <v>199</v>
      </c>
      <c r="O122" s="60" t="s">
        <v>188</v>
      </c>
      <c r="P122" s="68" t="s">
        <v>257</v>
      </c>
    </row>
    <row r="123" spans="1:16" ht="102" x14ac:dyDescent="0.2">
      <c r="A123" s="336"/>
      <c r="B123" s="340"/>
      <c r="C123" s="340"/>
      <c r="D123" s="64">
        <v>104</v>
      </c>
      <c r="E123" s="64" t="s">
        <v>209</v>
      </c>
      <c r="F123" s="81" t="s">
        <v>29</v>
      </c>
      <c r="G123" s="101" t="s">
        <v>298</v>
      </c>
      <c r="H123" s="63" t="s">
        <v>343</v>
      </c>
      <c r="I123" s="102" t="s">
        <v>506</v>
      </c>
      <c r="J123" s="102" t="s">
        <v>638</v>
      </c>
      <c r="K123" s="60" t="s">
        <v>78</v>
      </c>
      <c r="L123" s="285">
        <v>724974.66125600005</v>
      </c>
      <c r="M123" s="66">
        <v>164490.32564686664</v>
      </c>
      <c r="N123" s="60" t="s">
        <v>199</v>
      </c>
      <c r="O123" s="60" t="s">
        <v>188</v>
      </c>
      <c r="P123" s="68" t="s">
        <v>291</v>
      </c>
    </row>
    <row r="124" spans="1:16" ht="153" x14ac:dyDescent="0.2">
      <c r="A124" s="336"/>
      <c r="B124" s="340"/>
      <c r="C124" s="340"/>
      <c r="D124" s="64">
        <v>105</v>
      </c>
      <c r="E124" s="64" t="s">
        <v>193</v>
      </c>
      <c r="F124" s="81" t="s">
        <v>30</v>
      </c>
      <c r="G124" s="101" t="s">
        <v>351</v>
      </c>
      <c r="H124" s="63" t="s">
        <v>343</v>
      </c>
      <c r="I124" s="102" t="s">
        <v>506</v>
      </c>
      <c r="J124" s="102" t="s">
        <v>638</v>
      </c>
      <c r="K124" s="60" t="s">
        <v>78</v>
      </c>
      <c r="L124" s="93">
        <v>3825000</v>
      </c>
      <c r="M124" s="66">
        <f t="shared" si="3"/>
        <v>867858.60144302761</v>
      </c>
      <c r="N124" s="60" t="s">
        <v>199</v>
      </c>
      <c r="O124" s="60" t="s">
        <v>188</v>
      </c>
      <c r="P124" s="68" t="s">
        <v>258</v>
      </c>
    </row>
    <row r="125" spans="1:16" x14ac:dyDescent="0.2">
      <c r="A125" s="336"/>
      <c r="B125" s="340"/>
      <c r="C125" s="340"/>
      <c r="D125" s="60">
        <v>106</v>
      </c>
      <c r="E125" s="60" t="s">
        <v>589</v>
      </c>
      <c r="F125" s="208"/>
      <c r="G125" s="209"/>
      <c r="H125" s="182"/>
      <c r="I125" s="210"/>
      <c r="J125" s="210"/>
      <c r="K125" s="183"/>
      <c r="L125" s="211"/>
      <c r="M125" s="187"/>
      <c r="N125" s="183"/>
      <c r="O125" s="183"/>
      <c r="P125" s="230"/>
    </row>
    <row r="126" spans="1:16" ht="115.5" thickBot="1" x14ac:dyDescent="0.25">
      <c r="A126" s="337"/>
      <c r="B126" s="341"/>
      <c r="C126" s="341"/>
      <c r="D126" s="135">
        <v>107</v>
      </c>
      <c r="E126" s="135" t="s">
        <v>85</v>
      </c>
      <c r="F126" s="130" t="s">
        <v>40</v>
      </c>
      <c r="G126" s="130" t="s">
        <v>300</v>
      </c>
      <c r="H126" s="130" t="s">
        <v>336</v>
      </c>
      <c r="I126" s="139" t="s">
        <v>506</v>
      </c>
      <c r="J126" s="139" t="s">
        <v>636</v>
      </c>
      <c r="K126" s="85" t="s">
        <v>78</v>
      </c>
      <c r="L126" s="311">
        <v>403507.28</v>
      </c>
      <c r="M126" s="124">
        <f>L126/4.3065</f>
        <v>93697.266922094524</v>
      </c>
      <c r="N126" s="109" t="s">
        <v>19</v>
      </c>
      <c r="O126" s="85" t="s">
        <v>188</v>
      </c>
      <c r="P126" s="125" t="s">
        <v>348</v>
      </c>
    </row>
    <row r="127" spans="1:16" ht="178.5" x14ac:dyDescent="0.2">
      <c r="A127" s="335" t="s">
        <v>86</v>
      </c>
      <c r="B127" s="338" t="s">
        <v>225</v>
      </c>
      <c r="C127" s="338" t="s">
        <v>581</v>
      </c>
      <c r="D127" s="69">
        <v>108</v>
      </c>
      <c r="E127" s="69" t="s">
        <v>87</v>
      </c>
      <c r="F127" s="103" t="s">
        <v>21</v>
      </c>
      <c r="G127" s="69" t="s">
        <v>302</v>
      </c>
      <c r="H127" s="104" t="s">
        <v>338</v>
      </c>
      <c r="I127" s="105" t="s">
        <v>507</v>
      </c>
      <c r="J127" s="105" t="s">
        <v>637</v>
      </c>
      <c r="K127" s="71" t="s">
        <v>78</v>
      </c>
      <c r="L127" s="106">
        <v>312800</v>
      </c>
      <c r="M127" s="78">
        <f t="shared" si="3"/>
        <v>70971.547851340933</v>
      </c>
      <c r="N127" s="71" t="s">
        <v>199</v>
      </c>
      <c r="O127" s="71" t="s">
        <v>495</v>
      </c>
      <c r="P127" s="79" t="s">
        <v>414</v>
      </c>
    </row>
    <row r="128" spans="1:16" ht="114.75" x14ac:dyDescent="0.2">
      <c r="A128" s="336"/>
      <c r="B128" s="339"/>
      <c r="C128" s="339"/>
      <c r="D128" s="107">
        <v>109</v>
      </c>
      <c r="E128" s="107" t="s">
        <v>263</v>
      </c>
      <c r="F128" s="81" t="s">
        <v>21</v>
      </c>
      <c r="G128" s="81" t="s">
        <v>303</v>
      </c>
      <c r="H128" s="81" t="s">
        <v>339</v>
      </c>
      <c r="I128" s="108" t="s">
        <v>507</v>
      </c>
      <c r="J128" s="108" t="s">
        <v>628</v>
      </c>
      <c r="K128" s="60" t="s">
        <v>78</v>
      </c>
      <c r="L128" s="93">
        <f>782000*60%</f>
        <v>469200</v>
      </c>
      <c r="M128" s="66">
        <f t="shared" si="3"/>
        <v>106457.32177701138</v>
      </c>
      <c r="N128" s="60" t="s">
        <v>467</v>
      </c>
      <c r="O128" s="119" t="s">
        <v>187</v>
      </c>
      <c r="P128" s="68" t="s">
        <v>407</v>
      </c>
    </row>
    <row r="129" spans="1:16" ht="114.75" x14ac:dyDescent="0.2">
      <c r="A129" s="336"/>
      <c r="B129" s="343"/>
      <c r="C129" s="343"/>
      <c r="D129" s="64">
        <v>110</v>
      </c>
      <c r="E129" s="64" t="s">
        <v>205</v>
      </c>
      <c r="F129" s="81" t="s">
        <v>23</v>
      </c>
      <c r="G129" s="81" t="s">
        <v>303</v>
      </c>
      <c r="H129" s="81" t="s">
        <v>339</v>
      </c>
      <c r="I129" s="108" t="s">
        <v>507</v>
      </c>
      <c r="J129" s="108" t="s">
        <v>628</v>
      </c>
      <c r="K129" s="60" t="s">
        <v>78</v>
      </c>
      <c r="L129" s="285">
        <v>2669694.0554521899</v>
      </c>
      <c r="M129" s="66">
        <v>616372.46449153696</v>
      </c>
      <c r="N129" s="60" t="s">
        <v>28</v>
      </c>
      <c r="O129" s="60" t="s">
        <v>190</v>
      </c>
      <c r="P129" s="68" t="s">
        <v>408</v>
      </c>
    </row>
    <row r="130" spans="1:16" ht="178.5" x14ac:dyDescent="0.2">
      <c r="A130" s="336"/>
      <c r="B130" s="343"/>
      <c r="C130" s="343"/>
      <c r="D130" s="64">
        <v>111</v>
      </c>
      <c r="E130" s="64" t="s">
        <v>88</v>
      </c>
      <c r="F130" s="81" t="s">
        <v>23</v>
      </c>
      <c r="G130" s="64" t="s">
        <v>302</v>
      </c>
      <c r="H130" s="83" t="s">
        <v>338</v>
      </c>
      <c r="I130" s="108" t="s">
        <v>507</v>
      </c>
      <c r="J130" s="108" t="s">
        <v>637</v>
      </c>
      <c r="K130" s="60" t="s">
        <v>78</v>
      </c>
      <c r="L130" s="285">
        <v>762500.56722784415</v>
      </c>
      <c r="M130" s="66">
        <v>177428.86962835232</v>
      </c>
      <c r="N130" s="60" t="s">
        <v>199</v>
      </c>
      <c r="O130" s="60" t="s">
        <v>495</v>
      </c>
      <c r="P130" s="68" t="s">
        <v>415</v>
      </c>
    </row>
    <row r="131" spans="1:16" ht="178.5" x14ac:dyDescent="0.2">
      <c r="A131" s="336"/>
      <c r="B131" s="343"/>
      <c r="C131" s="343"/>
      <c r="D131" s="64">
        <v>112</v>
      </c>
      <c r="E131" s="64" t="s">
        <v>89</v>
      </c>
      <c r="F131" s="81" t="s">
        <v>23</v>
      </c>
      <c r="G131" s="64" t="s">
        <v>302</v>
      </c>
      <c r="H131" s="83" t="s">
        <v>338</v>
      </c>
      <c r="I131" s="108" t="s">
        <v>507</v>
      </c>
      <c r="J131" s="108" t="s">
        <v>637</v>
      </c>
      <c r="K131" s="60" t="s">
        <v>78</v>
      </c>
      <c r="L131" s="285">
        <v>164700.12252121433</v>
      </c>
      <c r="M131" s="66">
        <v>38324.635839724098</v>
      </c>
      <c r="N131" s="60" t="s">
        <v>199</v>
      </c>
      <c r="O131" s="60" t="s">
        <v>495</v>
      </c>
      <c r="P131" s="68" t="s">
        <v>415</v>
      </c>
    </row>
    <row r="132" spans="1:16" ht="114.75" x14ac:dyDescent="0.2">
      <c r="A132" s="336"/>
      <c r="B132" s="343"/>
      <c r="C132" s="343"/>
      <c r="D132" s="64">
        <v>113</v>
      </c>
      <c r="E132" s="64" t="s">
        <v>275</v>
      </c>
      <c r="F132" s="81" t="s">
        <v>23</v>
      </c>
      <c r="G132" s="81" t="s">
        <v>303</v>
      </c>
      <c r="H132" s="81" t="s">
        <v>339</v>
      </c>
      <c r="I132" s="108" t="s">
        <v>507</v>
      </c>
      <c r="J132" s="108" t="s">
        <v>628</v>
      </c>
      <c r="K132" s="60" t="s">
        <v>78</v>
      </c>
      <c r="L132" s="285">
        <v>248993.24281889547</v>
      </c>
      <c r="M132" s="66">
        <v>57486.953759586147</v>
      </c>
      <c r="N132" s="60" t="s">
        <v>28</v>
      </c>
      <c r="O132" s="60" t="s">
        <v>190</v>
      </c>
      <c r="P132" s="68" t="s">
        <v>408</v>
      </c>
    </row>
    <row r="133" spans="1:16" ht="114.75" x14ac:dyDescent="0.2">
      <c r="A133" s="336"/>
      <c r="B133" s="343"/>
      <c r="C133" s="343"/>
      <c r="D133" s="59">
        <v>114</v>
      </c>
      <c r="E133" s="59" t="s">
        <v>406</v>
      </c>
      <c r="F133" s="81" t="s">
        <v>37</v>
      </c>
      <c r="G133" s="81" t="s">
        <v>303</v>
      </c>
      <c r="H133" s="81" t="s">
        <v>339</v>
      </c>
      <c r="I133" s="108" t="s">
        <v>507</v>
      </c>
      <c r="J133" s="108" t="s">
        <v>628</v>
      </c>
      <c r="K133" s="60" t="s">
        <v>78</v>
      </c>
      <c r="L133" s="93">
        <v>824444.29</v>
      </c>
      <c r="M133" s="66">
        <f>L133/4.3313</f>
        <v>190345.69067023759</v>
      </c>
      <c r="N133" s="60" t="s">
        <v>28</v>
      </c>
      <c r="O133" s="60" t="s">
        <v>190</v>
      </c>
      <c r="P133" s="68" t="s">
        <v>409</v>
      </c>
    </row>
    <row r="134" spans="1:16" ht="178.5" x14ac:dyDescent="0.2">
      <c r="A134" s="336"/>
      <c r="B134" s="343"/>
      <c r="C134" s="343"/>
      <c r="D134" s="59">
        <v>115</v>
      </c>
      <c r="E134" s="59" t="s">
        <v>207</v>
      </c>
      <c r="F134" s="81" t="s">
        <v>37</v>
      </c>
      <c r="G134" s="64" t="s">
        <v>302</v>
      </c>
      <c r="H134" s="81" t="s">
        <v>338</v>
      </c>
      <c r="I134" s="108" t="s">
        <v>507</v>
      </c>
      <c r="J134" s="108" t="s">
        <v>637</v>
      </c>
      <c r="K134" s="60" t="s">
        <v>78</v>
      </c>
      <c r="L134" s="93">
        <v>1959613.2</v>
      </c>
      <c r="M134" s="66">
        <f>L134/4.2975</f>
        <v>455989.10994764394</v>
      </c>
      <c r="N134" s="60" t="s">
        <v>199</v>
      </c>
      <c r="O134" s="60" t="s">
        <v>495</v>
      </c>
      <c r="P134" s="68" t="s">
        <v>416</v>
      </c>
    </row>
    <row r="135" spans="1:16" ht="114.75" x14ac:dyDescent="0.2">
      <c r="A135" s="336"/>
      <c r="B135" s="343"/>
      <c r="C135" s="343"/>
      <c r="D135" s="59">
        <v>116</v>
      </c>
      <c r="E135" s="59" t="s">
        <v>208</v>
      </c>
      <c r="F135" s="81" t="s">
        <v>39</v>
      </c>
      <c r="G135" s="81" t="s">
        <v>303</v>
      </c>
      <c r="H135" s="81" t="s">
        <v>339</v>
      </c>
      <c r="I135" s="108" t="s">
        <v>507</v>
      </c>
      <c r="J135" s="108" t="s">
        <v>628</v>
      </c>
      <c r="K135" s="60" t="s">
        <v>78</v>
      </c>
      <c r="L135" s="312">
        <v>589630.07999999996</v>
      </c>
      <c r="M135" s="66">
        <f>L135/4.3313</f>
        <v>136132.35749082261</v>
      </c>
      <c r="N135" s="60" t="s">
        <v>467</v>
      </c>
      <c r="O135" s="60" t="s">
        <v>183</v>
      </c>
      <c r="P135" s="68" t="s">
        <v>410</v>
      </c>
    </row>
    <row r="136" spans="1:16" ht="178.5" x14ac:dyDescent="0.2">
      <c r="A136" s="336"/>
      <c r="B136" s="343"/>
      <c r="C136" s="343"/>
      <c r="D136" s="59">
        <v>117</v>
      </c>
      <c r="E136" s="59" t="s">
        <v>90</v>
      </c>
      <c r="F136" s="81" t="s">
        <v>39</v>
      </c>
      <c r="G136" s="64" t="s">
        <v>302</v>
      </c>
      <c r="H136" s="83" t="s">
        <v>338</v>
      </c>
      <c r="I136" s="108" t="s">
        <v>507</v>
      </c>
      <c r="J136" s="108" t="s">
        <v>637</v>
      </c>
      <c r="K136" s="60" t="s">
        <v>78</v>
      </c>
      <c r="L136" s="312">
        <v>380400.74</v>
      </c>
      <c r="M136" s="66">
        <f>L136/4.2975</f>
        <v>88516.751599767304</v>
      </c>
      <c r="N136" s="60" t="s">
        <v>467</v>
      </c>
      <c r="O136" s="60" t="s">
        <v>182</v>
      </c>
      <c r="P136" s="68" t="s">
        <v>417</v>
      </c>
    </row>
    <row r="137" spans="1:16" ht="178.5" x14ac:dyDescent="0.2">
      <c r="A137" s="336"/>
      <c r="B137" s="343"/>
      <c r="C137" s="343"/>
      <c r="D137" s="59">
        <v>118</v>
      </c>
      <c r="E137" s="59" t="s">
        <v>191</v>
      </c>
      <c r="F137" s="81" t="s">
        <v>29</v>
      </c>
      <c r="G137" s="64" t="s">
        <v>302</v>
      </c>
      <c r="H137" s="83" t="s">
        <v>338</v>
      </c>
      <c r="I137" s="108" t="s">
        <v>507</v>
      </c>
      <c r="J137" s="108" t="s">
        <v>637</v>
      </c>
      <c r="K137" s="60" t="s">
        <v>78</v>
      </c>
      <c r="L137" s="285">
        <v>1540255.53</v>
      </c>
      <c r="M137" s="66">
        <v>358407.33682373469</v>
      </c>
      <c r="N137" s="60" t="s">
        <v>199</v>
      </c>
      <c r="O137" s="60" t="s">
        <v>495</v>
      </c>
      <c r="P137" s="68" t="s">
        <v>418</v>
      </c>
    </row>
    <row r="138" spans="1:16" ht="114.75" x14ac:dyDescent="0.2">
      <c r="A138" s="336"/>
      <c r="B138" s="343"/>
      <c r="C138" s="343"/>
      <c r="D138" s="59">
        <v>119</v>
      </c>
      <c r="E138" s="59" t="s">
        <v>210</v>
      </c>
      <c r="F138" s="81" t="s">
        <v>29</v>
      </c>
      <c r="G138" s="81" t="s">
        <v>303</v>
      </c>
      <c r="H138" s="81" t="s">
        <v>339</v>
      </c>
      <c r="I138" s="108" t="s">
        <v>507</v>
      </c>
      <c r="J138" s="108" t="s">
        <v>628</v>
      </c>
      <c r="K138" s="60" t="s">
        <v>78</v>
      </c>
      <c r="L138" s="285">
        <v>2317646.31</v>
      </c>
      <c r="M138" s="66">
        <v>535092.53803707904</v>
      </c>
      <c r="N138" s="60" t="s">
        <v>28</v>
      </c>
      <c r="O138" s="60" t="s">
        <v>190</v>
      </c>
      <c r="P138" s="68" t="s">
        <v>411</v>
      </c>
    </row>
    <row r="139" spans="1:16" ht="114.75" x14ac:dyDescent="0.2">
      <c r="A139" s="336"/>
      <c r="B139" s="343"/>
      <c r="C139" s="343"/>
      <c r="D139" s="59">
        <v>120</v>
      </c>
      <c r="E139" s="59" t="s">
        <v>437</v>
      </c>
      <c r="F139" s="81" t="s">
        <v>30</v>
      </c>
      <c r="G139" s="81" t="s">
        <v>303</v>
      </c>
      <c r="H139" s="81" t="s">
        <v>339</v>
      </c>
      <c r="I139" s="108" t="s">
        <v>507</v>
      </c>
      <c r="J139" s="108" t="s">
        <v>628</v>
      </c>
      <c r="K139" s="64" t="s">
        <v>78</v>
      </c>
      <c r="L139" s="93">
        <v>1499053.83</v>
      </c>
      <c r="M139" s="66">
        <f>L139/4.3313</f>
        <v>346097.89901415282</v>
      </c>
      <c r="N139" s="64" t="s">
        <v>28</v>
      </c>
      <c r="O139" s="60" t="s">
        <v>190</v>
      </c>
      <c r="P139" s="68" t="s">
        <v>412</v>
      </c>
    </row>
    <row r="140" spans="1:16" ht="178.5" x14ac:dyDescent="0.2">
      <c r="A140" s="336"/>
      <c r="B140" s="343"/>
      <c r="C140" s="343"/>
      <c r="D140" s="59">
        <v>121</v>
      </c>
      <c r="E140" s="59" t="s">
        <v>211</v>
      </c>
      <c r="F140" s="81" t="s">
        <v>30</v>
      </c>
      <c r="G140" s="64" t="s">
        <v>302</v>
      </c>
      <c r="H140" s="83" t="s">
        <v>338</v>
      </c>
      <c r="I140" s="108" t="s">
        <v>507</v>
      </c>
      <c r="J140" s="108" t="s">
        <v>637</v>
      </c>
      <c r="K140" s="64" t="s">
        <v>78</v>
      </c>
      <c r="L140" s="93">
        <v>734868.92</v>
      </c>
      <c r="M140" s="66">
        <f>L140/4.2975</f>
        <v>170999.16695753345</v>
      </c>
      <c r="N140" s="64" t="s">
        <v>199</v>
      </c>
      <c r="O140" s="60" t="s">
        <v>495</v>
      </c>
      <c r="P140" s="68" t="s">
        <v>419</v>
      </c>
    </row>
    <row r="141" spans="1:16" ht="114.75" x14ac:dyDescent="0.2">
      <c r="A141" s="336"/>
      <c r="B141" s="343"/>
      <c r="C141" s="343"/>
      <c r="D141" s="97">
        <v>122</v>
      </c>
      <c r="E141" s="97" t="s">
        <v>264</v>
      </c>
      <c r="F141" s="81" t="s">
        <v>40</v>
      </c>
      <c r="G141" s="81" t="s">
        <v>303</v>
      </c>
      <c r="H141" s="81" t="s">
        <v>339</v>
      </c>
      <c r="I141" s="108" t="s">
        <v>507</v>
      </c>
      <c r="J141" s="108" t="s">
        <v>628</v>
      </c>
      <c r="K141" s="64" t="s">
        <v>78</v>
      </c>
      <c r="L141" s="93">
        <v>2204558.91</v>
      </c>
      <c r="M141" s="66">
        <f>L141/4.3313</f>
        <v>508983.19442199811</v>
      </c>
      <c r="N141" s="64" t="s">
        <v>28</v>
      </c>
      <c r="O141" s="60" t="s">
        <v>183</v>
      </c>
      <c r="P141" s="68" t="s">
        <v>413</v>
      </c>
    </row>
    <row r="142" spans="1:16" ht="179.25" thickBot="1" x14ac:dyDescent="0.25">
      <c r="A142" s="337"/>
      <c r="B142" s="344"/>
      <c r="C142" s="344"/>
      <c r="D142" s="128">
        <v>123</v>
      </c>
      <c r="E142" s="128" t="s">
        <v>266</v>
      </c>
      <c r="F142" s="136" t="s">
        <v>40</v>
      </c>
      <c r="G142" s="85" t="s">
        <v>302</v>
      </c>
      <c r="H142" s="137" t="s">
        <v>338</v>
      </c>
      <c r="I142" s="138" t="s">
        <v>507</v>
      </c>
      <c r="J142" s="138" t="s">
        <v>637</v>
      </c>
      <c r="K142" s="85" t="s">
        <v>78</v>
      </c>
      <c r="L142" s="93">
        <v>1282538.6100000001</v>
      </c>
      <c r="M142" s="66">
        <f>L142/4.2975</f>
        <v>298438.30366492149</v>
      </c>
      <c r="N142" s="85" t="s">
        <v>199</v>
      </c>
      <c r="O142" s="85" t="s">
        <v>190</v>
      </c>
      <c r="P142" s="134" t="s">
        <v>556</v>
      </c>
    </row>
    <row r="143" spans="1:16" ht="140.25" x14ac:dyDescent="0.2">
      <c r="A143" s="335" t="s">
        <v>91</v>
      </c>
      <c r="B143" s="338" t="s">
        <v>226</v>
      </c>
      <c r="C143" s="338" t="s">
        <v>654</v>
      </c>
      <c r="D143" s="75">
        <v>124</v>
      </c>
      <c r="E143" s="75" t="s">
        <v>476</v>
      </c>
      <c r="F143" s="103" t="s">
        <v>128</v>
      </c>
      <c r="G143" s="313" t="s">
        <v>304</v>
      </c>
      <c r="H143" s="104" t="s">
        <v>340</v>
      </c>
      <c r="I143" s="314" t="s">
        <v>508</v>
      </c>
      <c r="J143" s="314" t="s">
        <v>628</v>
      </c>
      <c r="K143" s="71" t="s">
        <v>78</v>
      </c>
      <c r="L143" s="315">
        <v>22110271.34</v>
      </c>
      <c r="M143" s="78">
        <f>L143/4.3313</f>
        <v>5104765.6223304784</v>
      </c>
      <c r="N143" s="71" t="s">
        <v>609</v>
      </c>
      <c r="O143" s="71" t="s">
        <v>183</v>
      </c>
      <c r="P143" s="79" t="s">
        <v>259</v>
      </c>
    </row>
    <row r="144" spans="1:16" ht="102" x14ac:dyDescent="0.2">
      <c r="A144" s="336"/>
      <c r="B144" s="340"/>
      <c r="C144" s="340"/>
      <c r="D144" s="59">
        <v>125</v>
      </c>
      <c r="E144" s="59" t="s">
        <v>466</v>
      </c>
      <c r="F144" s="81" t="s">
        <v>39</v>
      </c>
      <c r="G144" s="59" t="s">
        <v>482</v>
      </c>
      <c r="H144" s="83" t="s">
        <v>340</v>
      </c>
      <c r="I144" s="84" t="s">
        <v>508</v>
      </c>
      <c r="J144" s="84" t="s">
        <v>628</v>
      </c>
      <c r="K144" s="60" t="s">
        <v>78</v>
      </c>
      <c r="L144" s="93">
        <v>2672099.79</v>
      </c>
      <c r="M144" s="66">
        <f>L144/4.3313</f>
        <v>616927.89462747914</v>
      </c>
      <c r="N144" s="60" t="s">
        <v>467</v>
      </c>
      <c r="O144" s="60" t="s">
        <v>190</v>
      </c>
      <c r="P144" s="68" t="s">
        <v>260</v>
      </c>
    </row>
    <row r="145" spans="1:16" ht="141" thickBot="1" x14ac:dyDescent="0.25">
      <c r="A145" s="337"/>
      <c r="B145" s="341"/>
      <c r="C145" s="341"/>
      <c r="D145" s="129">
        <v>126</v>
      </c>
      <c r="E145" s="129" t="s">
        <v>479</v>
      </c>
      <c r="F145" s="130" t="s">
        <v>27</v>
      </c>
      <c r="G145" s="129" t="s">
        <v>304</v>
      </c>
      <c r="H145" s="131" t="s">
        <v>340</v>
      </c>
      <c r="I145" s="132" t="s">
        <v>508</v>
      </c>
      <c r="J145" s="132" t="s">
        <v>628</v>
      </c>
      <c r="K145" s="85" t="s">
        <v>78</v>
      </c>
      <c r="L145" s="133">
        <v>1105575.2824794699</v>
      </c>
      <c r="M145" s="124">
        <f>L145/4.3313</f>
        <v>255252.52983618542</v>
      </c>
      <c r="N145" s="85" t="s">
        <v>28</v>
      </c>
      <c r="O145" s="85" t="s">
        <v>183</v>
      </c>
      <c r="P145" s="125" t="s">
        <v>261</v>
      </c>
    </row>
    <row r="146" spans="1:16" x14ac:dyDescent="0.2">
      <c r="A146" s="335" t="s">
        <v>92</v>
      </c>
      <c r="B146" s="338" t="s">
        <v>588</v>
      </c>
      <c r="C146" s="338" t="s">
        <v>629</v>
      </c>
      <c r="D146" s="213">
        <v>127</v>
      </c>
      <c r="E146" s="213" t="s">
        <v>589</v>
      </c>
      <c r="F146" s="214"/>
      <c r="G146" s="214"/>
      <c r="H146" s="215"/>
      <c r="I146" s="216"/>
      <c r="J146" s="216"/>
      <c r="K146" s="217"/>
      <c r="L146" s="218"/>
      <c r="M146" s="219"/>
      <c r="N146" s="217"/>
      <c r="O146" s="217"/>
      <c r="P146" s="220"/>
    </row>
    <row r="147" spans="1:16" ht="242.25" x14ac:dyDescent="0.2">
      <c r="A147" s="336"/>
      <c r="B147" s="339"/>
      <c r="C147" s="339"/>
      <c r="D147" s="67">
        <v>128</v>
      </c>
      <c r="E147" s="67" t="s">
        <v>94</v>
      </c>
      <c r="F147" s="82" t="s">
        <v>17</v>
      </c>
      <c r="G147" s="82" t="s">
        <v>380</v>
      </c>
      <c r="H147" s="221" t="s">
        <v>179</v>
      </c>
      <c r="I147" s="84" t="s">
        <v>509</v>
      </c>
      <c r="J147" s="84" t="s">
        <v>636</v>
      </c>
      <c r="K147" s="60" t="s">
        <v>93</v>
      </c>
      <c r="L147" s="93">
        <v>1500000.02</v>
      </c>
      <c r="M147" s="162">
        <f>L147/4.4074</f>
        <v>340336.71098606888</v>
      </c>
      <c r="N147" s="60" t="s">
        <v>141</v>
      </c>
      <c r="O147" s="60" t="s">
        <v>455</v>
      </c>
      <c r="P147" s="91" t="s">
        <v>496</v>
      </c>
    </row>
    <row r="148" spans="1:16" ht="242.25" x14ac:dyDescent="0.2">
      <c r="A148" s="336"/>
      <c r="B148" s="339"/>
      <c r="C148" s="339"/>
      <c r="D148" s="67">
        <v>129</v>
      </c>
      <c r="E148" s="67" t="s">
        <v>152</v>
      </c>
      <c r="F148" s="82" t="s">
        <v>33</v>
      </c>
      <c r="G148" s="82" t="s">
        <v>357</v>
      </c>
      <c r="H148" s="221" t="s">
        <v>179</v>
      </c>
      <c r="I148" s="84" t="s">
        <v>509</v>
      </c>
      <c r="J148" s="84" t="s">
        <v>636</v>
      </c>
      <c r="K148" s="60" t="s">
        <v>93</v>
      </c>
      <c r="L148" s="93">
        <v>7727928.29</v>
      </c>
      <c r="M148" s="66">
        <f>L148/4.3313</f>
        <v>1784205.2709348234</v>
      </c>
      <c r="N148" s="60" t="s">
        <v>199</v>
      </c>
      <c r="O148" s="60" t="s">
        <v>183</v>
      </c>
      <c r="P148" s="91" t="s">
        <v>496</v>
      </c>
    </row>
    <row r="149" spans="1:16" x14ac:dyDescent="0.2">
      <c r="A149" s="336"/>
      <c r="B149" s="339"/>
      <c r="C149" s="339"/>
      <c r="D149" s="112">
        <v>130</v>
      </c>
      <c r="E149" s="112" t="s">
        <v>589</v>
      </c>
      <c r="F149" s="222"/>
      <c r="G149" s="222"/>
      <c r="H149" s="223"/>
      <c r="I149" s="224"/>
      <c r="J149" s="224"/>
      <c r="K149" s="112"/>
      <c r="L149" s="225"/>
      <c r="M149" s="162"/>
      <c r="N149" s="112"/>
      <c r="O149" s="112"/>
      <c r="P149" s="161"/>
    </row>
    <row r="150" spans="1:16" ht="153" x14ac:dyDescent="0.2">
      <c r="A150" s="336"/>
      <c r="B150" s="339"/>
      <c r="C150" s="339"/>
      <c r="D150" s="97">
        <v>131</v>
      </c>
      <c r="E150" s="97" t="s">
        <v>276</v>
      </c>
      <c r="F150" s="82" t="s">
        <v>21</v>
      </c>
      <c r="G150" s="110" t="s">
        <v>369</v>
      </c>
      <c r="H150" s="83" t="s">
        <v>229</v>
      </c>
      <c r="I150" s="84" t="s">
        <v>509</v>
      </c>
      <c r="J150" s="84" t="s">
        <v>637</v>
      </c>
      <c r="K150" s="60" t="s">
        <v>93</v>
      </c>
      <c r="L150" s="93">
        <v>3000000</v>
      </c>
      <c r="M150" s="66">
        <f t="shared" ref="M150:M176" si="4">L150/4.4074</f>
        <v>680673.41289649229</v>
      </c>
      <c r="N150" s="60" t="s">
        <v>199</v>
      </c>
      <c r="O150" s="60" t="s">
        <v>183</v>
      </c>
      <c r="P150" s="68" t="s">
        <v>367</v>
      </c>
    </row>
    <row r="151" spans="1:16" ht="242.25" x14ac:dyDescent="0.2">
      <c r="A151" s="336"/>
      <c r="B151" s="339"/>
      <c r="C151" s="339"/>
      <c r="D151" s="107">
        <v>132</v>
      </c>
      <c r="E151" s="107" t="s">
        <v>277</v>
      </c>
      <c r="F151" s="82" t="s">
        <v>21</v>
      </c>
      <c r="G151" s="82" t="s">
        <v>357</v>
      </c>
      <c r="H151" s="82" t="s">
        <v>179</v>
      </c>
      <c r="I151" s="84" t="s">
        <v>509</v>
      </c>
      <c r="J151" s="84" t="s">
        <v>636</v>
      </c>
      <c r="K151" s="60" t="s">
        <v>93</v>
      </c>
      <c r="L151" s="93">
        <v>1000000</v>
      </c>
      <c r="M151" s="66">
        <f t="shared" si="4"/>
        <v>226891.13763216409</v>
      </c>
      <c r="N151" s="60" t="s">
        <v>483</v>
      </c>
      <c r="O151" s="60" t="s">
        <v>183</v>
      </c>
      <c r="P151" s="68" t="s">
        <v>367</v>
      </c>
    </row>
    <row r="152" spans="1:16" ht="153" x14ac:dyDescent="0.2">
      <c r="A152" s="336"/>
      <c r="B152" s="339"/>
      <c r="C152" s="339"/>
      <c r="D152" s="64">
        <v>133</v>
      </c>
      <c r="E152" s="64" t="s">
        <v>95</v>
      </c>
      <c r="F152" s="81" t="s">
        <v>35</v>
      </c>
      <c r="G152" s="110" t="s">
        <v>358</v>
      </c>
      <c r="H152" s="83" t="s">
        <v>229</v>
      </c>
      <c r="I152" s="84" t="s">
        <v>509</v>
      </c>
      <c r="J152" s="84" t="s">
        <v>637</v>
      </c>
      <c r="K152" s="60" t="s">
        <v>93</v>
      </c>
      <c r="L152" s="93">
        <v>2352423.58</v>
      </c>
      <c r="M152" s="66">
        <f>L152/4.3313</f>
        <v>543121.82947383006</v>
      </c>
      <c r="N152" s="60" t="s">
        <v>28</v>
      </c>
      <c r="O152" s="60" t="s">
        <v>183</v>
      </c>
      <c r="P152" s="68" t="s">
        <v>367</v>
      </c>
    </row>
    <row r="153" spans="1:16" ht="153" x14ac:dyDescent="0.2">
      <c r="A153" s="336"/>
      <c r="B153" s="339"/>
      <c r="C153" s="339"/>
      <c r="D153" s="64">
        <v>134</v>
      </c>
      <c r="E153" s="64" t="s">
        <v>306</v>
      </c>
      <c r="F153" s="81" t="s">
        <v>128</v>
      </c>
      <c r="G153" s="81" t="s">
        <v>359</v>
      </c>
      <c r="H153" s="83" t="s">
        <v>230</v>
      </c>
      <c r="I153" s="84" t="s">
        <v>509</v>
      </c>
      <c r="J153" s="84" t="s">
        <v>628</v>
      </c>
      <c r="K153" s="60" t="s">
        <v>93</v>
      </c>
      <c r="L153" s="93">
        <v>1768920.45</v>
      </c>
      <c r="M153" s="66">
        <f>L153/4.3313</f>
        <v>408404.04728372546</v>
      </c>
      <c r="N153" s="60" t="s">
        <v>531</v>
      </c>
      <c r="O153" s="60" t="s">
        <v>183</v>
      </c>
      <c r="P153" s="68" t="s">
        <v>367</v>
      </c>
    </row>
    <row r="154" spans="1:16" ht="153" x14ac:dyDescent="0.2">
      <c r="A154" s="336"/>
      <c r="B154" s="339"/>
      <c r="C154" s="339"/>
      <c r="D154" s="64">
        <v>135</v>
      </c>
      <c r="E154" s="64" t="s">
        <v>447</v>
      </c>
      <c r="F154" s="81" t="s">
        <v>128</v>
      </c>
      <c r="G154" s="81" t="s">
        <v>448</v>
      </c>
      <c r="H154" s="83" t="s">
        <v>230</v>
      </c>
      <c r="I154" s="84" t="s">
        <v>509</v>
      </c>
      <c r="J154" s="84" t="s">
        <v>628</v>
      </c>
      <c r="K154" s="60" t="s">
        <v>93</v>
      </c>
      <c r="L154" s="93">
        <v>6323208.6500000004</v>
      </c>
      <c r="M154" s="66">
        <f>L154/4.3313</f>
        <v>1459887.0200632606</v>
      </c>
      <c r="N154" s="60" t="s">
        <v>573</v>
      </c>
      <c r="O154" s="60" t="s">
        <v>183</v>
      </c>
      <c r="P154" s="68" t="s">
        <v>367</v>
      </c>
    </row>
    <row r="155" spans="1:16" ht="153" x14ac:dyDescent="0.2">
      <c r="A155" s="336"/>
      <c r="B155" s="339"/>
      <c r="C155" s="339"/>
      <c r="D155" s="64">
        <v>136</v>
      </c>
      <c r="E155" s="64" t="s">
        <v>449</v>
      </c>
      <c r="F155" s="81" t="s">
        <v>128</v>
      </c>
      <c r="G155" s="81" t="s">
        <v>450</v>
      </c>
      <c r="H155" s="83" t="s">
        <v>230</v>
      </c>
      <c r="I155" s="84" t="s">
        <v>509</v>
      </c>
      <c r="J155" s="84" t="s">
        <v>628</v>
      </c>
      <c r="K155" s="60" t="s">
        <v>93</v>
      </c>
      <c r="L155" s="93">
        <v>7762170.7199999997</v>
      </c>
      <c r="M155" s="66">
        <f>L155/4.3313</f>
        <v>1792111.0798143744</v>
      </c>
      <c r="N155" s="60" t="s">
        <v>467</v>
      </c>
      <c r="O155" s="60" t="s">
        <v>183</v>
      </c>
      <c r="P155" s="68" t="s">
        <v>367</v>
      </c>
    </row>
    <row r="156" spans="1:16" ht="153" x14ac:dyDescent="0.2">
      <c r="A156" s="336"/>
      <c r="B156" s="339"/>
      <c r="C156" s="339"/>
      <c r="D156" s="64">
        <v>137</v>
      </c>
      <c r="E156" s="64" t="s">
        <v>307</v>
      </c>
      <c r="F156" s="81" t="s">
        <v>128</v>
      </c>
      <c r="G156" s="81" t="s">
        <v>360</v>
      </c>
      <c r="H156" s="83" t="s">
        <v>230</v>
      </c>
      <c r="I156" s="84" t="s">
        <v>509</v>
      </c>
      <c r="J156" s="84" t="s">
        <v>628</v>
      </c>
      <c r="K156" s="60" t="s">
        <v>93</v>
      </c>
      <c r="L156" s="93">
        <v>3953865.66</v>
      </c>
      <c r="M156" s="66">
        <f>L156/4.3313</f>
        <v>912858.87839678628</v>
      </c>
      <c r="N156" s="60" t="s">
        <v>573</v>
      </c>
      <c r="O156" s="60" t="s">
        <v>183</v>
      </c>
      <c r="P156" s="68" t="s">
        <v>367</v>
      </c>
    </row>
    <row r="157" spans="1:16" x14ac:dyDescent="0.2">
      <c r="A157" s="336"/>
      <c r="B157" s="339"/>
      <c r="C157" s="339"/>
      <c r="D157" s="60">
        <v>138</v>
      </c>
      <c r="E157" s="60" t="s">
        <v>589</v>
      </c>
      <c r="F157" s="208"/>
      <c r="G157" s="208"/>
      <c r="H157" s="316"/>
      <c r="I157" s="317"/>
      <c r="J157" s="317"/>
      <c r="K157" s="183"/>
      <c r="L157" s="228"/>
      <c r="M157" s="187"/>
      <c r="N157" s="183"/>
      <c r="O157" s="183"/>
      <c r="P157" s="230"/>
    </row>
    <row r="158" spans="1:16" ht="153" x14ac:dyDescent="0.2">
      <c r="A158" s="336"/>
      <c r="B158" s="339"/>
      <c r="C158" s="339"/>
      <c r="D158" s="60">
        <v>139</v>
      </c>
      <c r="E158" s="60" t="s">
        <v>350</v>
      </c>
      <c r="F158" s="81" t="s">
        <v>128</v>
      </c>
      <c r="G158" s="81" t="s">
        <v>362</v>
      </c>
      <c r="H158" s="82" t="s">
        <v>179</v>
      </c>
      <c r="I158" s="84" t="s">
        <v>509</v>
      </c>
      <c r="J158" s="84" t="s">
        <v>636</v>
      </c>
      <c r="K158" s="60" t="s">
        <v>93</v>
      </c>
      <c r="L158" s="93">
        <v>16881355.91</v>
      </c>
      <c r="M158" s="66">
        <f>L158/4.3313</f>
        <v>3897526.3569828924</v>
      </c>
      <c r="N158" s="60" t="s">
        <v>199</v>
      </c>
      <c r="O158" s="60" t="s">
        <v>183</v>
      </c>
      <c r="P158" s="68" t="s">
        <v>367</v>
      </c>
    </row>
    <row r="159" spans="1:16" ht="153" x14ac:dyDescent="0.2">
      <c r="A159" s="336"/>
      <c r="B159" s="339"/>
      <c r="C159" s="339"/>
      <c r="D159" s="64">
        <v>140</v>
      </c>
      <c r="E159" s="64" t="s">
        <v>296</v>
      </c>
      <c r="F159" s="81" t="s">
        <v>456</v>
      </c>
      <c r="G159" s="81" t="s">
        <v>457</v>
      </c>
      <c r="H159" s="82" t="s">
        <v>179</v>
      </c>
      <c r="I159" s="84" t="s">
        <v>509</v>
      </c>
      <c r="J159" s="84" t="s">
        <v>636</v>
      </c>
      <c r="K159" s="60" t="s">
        <v>93</v>
      </c>
      <c r="L159" s="93">
        <v>10289233.439999999</v>
      </c>
      <c r="M159" s="66">
        <f t="shared" si="4"/>
        <v>2334535.8805645052</v>
      </c>
      <c r="N159" s="60" t="s">
        <v>356</v>
      </c>
      <c r="O159" s="60" t="s">
        <v>183</v>
      </c>
      <c r="P159" s="68" t="s">
        <v>367</v>
      </c>
    </row>
    <row r="160" spans="1:16" ht="165.75" x14ac:dyDescent="0.2">
      <c r="A160" s="336"/>
      <c r="B160" s="339"/>
      <c r="C160" s="339"/>
      <c r="D160" s="64">
        <v>141</v>
      </c>
      <c r="E160" s="64" t="s">
        <v>297</v>
      </c>
      <c r="F160" s="81" t="s">
        <v>456</v>
      </c>
      <c r="G160" s="81" t="s">
        <v>363</v>
      </c>
      <c r="H160" s="82" t="s">
        <v>179</v>
      </c>
      <c r="I160" s="84" t="s">
        <v>509</v>
      </c>
      <c r="J160" s="84" t="s">
        <v>636</v>
      </c>
      <c r="K160" s="60" t="s">
        <v>93</v>
      </c>
      <c r="L160" s="93">
        <v>8200755.0800000001</v>
      </c>
      <c r="M160" s="66">
        <f>L160/4.4074</f>
        <v>1860678.6495439489</v>
      </c>
      <c r="N160" s="60" t="s">
        <v>547</v>
      </c>
      <c r="O160" s="60" t="s">
        <v>183</v>
      </c>
      <c r="P160" s="68" t="s">
        <v>367</v>
      </c>
    </row>
    <row r="161" spans="1:18" ht="165.75" x14ac:dyDescent="0.2">
      <c r="A161" s="336"/>
      <c r="B161" s="339"/>
      <c r="C161" s="339"/>
      <c r="D161" s="64">
        <v>180</v>
      </c>
      <c r="E161" s="64" t="s">
        <v>626</v>
      </c>
      <c r="F161" s="81" t="s">
        <v>128</v>
      </c>
      <c r="G161" s="81" t="s">
        <v>684</v>
      </c>
      <c r="H161" s="82" t="s">
        <v>630</v>
      </c>
      <c r="I161" s="84" t="s">
        <v>509</v>
      </c>
      <c r="J161" s="84" t="s">
        <v>639</v>
      </c>
      <c r="K161" s="60" t="s">
        <v>93</v>
      </c>
      <c r="L161" s="93">
        <v>1860169.17</v>
      </c>
      <c r="M161" s="66">
        <f>L161/4.4074</f>
        <v>422055.89916957845</v>
      </c>
      <c r="N161" s="60" t="s">
        <v>483</v>
      </c>
      <c r="O161" s="60" t="s">
        <v>455</v>
      </c>
      <c r="P161" s="68" t="s">
        <v>367</v>
      </c>
    </row>
    <row r="162" spans="1:18" ht="229.5" x14ac:dyDescent="0.2">
      <c r="A162" s="336"/>
      <c r="B162" s="339"/>
      <c r="C162" s="339"/>
      <c r="D162" s="64">
        <v>142</v>
      </c>
      <c r="E162" s="318" t="s">
        <v>656</v>
      </c>
      <c r="F162" s="81" t="s">
        <v>36</v>
      </c>
      <c r="G162" s="82" t="s">
        <v>601</v>
      </c>
      <c r="H162" s="83" t="s">
        <v>179</v>
      </c>
      <c r="I162" s="84" t="s">
        <v>509</v>
      </c>
      <c r="J162" s="84" t="s">
        <v>636</v>
      </c>
      <c r="K162" s="60" t="s">
        <v>93</v>
      </c>
      <c r="L162" s="93">
        <v>4179036</v>
      </c>
      <c r="M162" s="66">
        <f t="shared" si="4"/>
        <v>948186.23224576854</v>
      </c>
      <c r="N162" s="60" t="s">
        <v>206</v>
      </c>
      <c r="O162" s="60" t="s">
        <v>455</v>
      </c>
      <c r="P162" s="68" t="s">
        <v>367</v>
      </c>
    </row>
    <row r="163" spans="1:18" ht="242.25" x14ac:dyDescent="0.2">
      <c r="A163" s="336"/>
      <c r="B163" s="339"/>
      <c r="C163" s="339"/>
      <c r="D163" s="64">
        <v>143</v>
      </c>
      <c r="E163" s="64" t="s">
        <v>146</v>
      </c>
      <c r="F163" s="81" t="s">
        <v>23</v>
      </c>
      <c r="G163" s="82" t="s">
        <v>357</v>
      </c>
      <c r="H163" s="83" t="s">
        <v>179</v>
      </c>
      <c r="I163" s="84" t="s">
        <v>509</v>
      </c>
      <c r="J163" s="84" t="s">
        <v>636</v>
      </c>
      <c r="K163" s="60" t="s">
        <v>93</v>
      </c>
      <c r="L163" s="285">
        <v>2972907.6583246361</v>
      </c>
      <c r="M163" s="66">
        <v>686377.68298770254</v>
      </c>
      <c r="N163" s="119" t="s">
        <v>28</v>
      </c>
      <c r="O163" s="60" t="s">
        <v>183</v>
      </c>
      <c r="P163" s="68" t="s">
        <v>367</v>
      </c>
    </row>
    <row r="164" spans="1:18" ht="242.25" x14ac:dyDescent="0.2">
      <c r="A164" s="336"/>
      <c r="B164" s="339"/>
      <c r="C164" s="339"/>
      <c r="D164" s="64">
        <v>144</v>
      </c>
      <c r="E164" s="81" t="s">
        <v>688</v>
      </c>
      <c r="F164" s="81" t="s">
        <v>37</v>
      </c>
      <c r="G164" s="82" t="s">
        <v>357</v>
      </c>
      <c r="H164" s="83" t="s">
        <v>179</v>
      </c>
      <c r="I164" s="84" t="s">
        <v>509</v>
      </c>
      <c r="J164" s="84" t="s">
        <v>636</v>
      </c>
      <c r="K164" s="60" t="s">
        <v>93</v>
      </c>
      <c r="L164" s="93">
        <v>3182241</v>
      </c>
      <c r="M164" s="66">
        <f t="shared" si="4"/>
        <v>722022.28070971544</v>
      </c>
      <c r="N164" s="119" t="s">
        <v>206</v>
      </c>
      <c r="O164" s="60" t="s">
        <v>194</v>
      </c>
      <c r="P164" s="68" t="s">
        <v>367</v>
      </c>
    </row>
    <row r="165" spans="1:18" ht="151.9" customHeight="1" x14ac:dyDescent="0.2">
      <c r="A165" s="336"/>
      <c r="B165" s="339"/>
      <c r="C165" s="339"/>
      <c r="D165" s="64">
        <v>145</v>
      </c>
      <c r="E165" s="319" t="s">
        <v>689</v>
      </c>
      <c r="F165" s="81" t="s">
        <v>37</v>
      </c>
      <c r="G165" s="110" t="s">
        <v>358</v>
      </c>
      <c r="H165" s="83" t="s">
        <v>229</v>
      </c>
      <c r="I165" s="84" t="s">
        <v>509</v>
      </c>
      <c r="J165" s="84" t="s">
        <v>637</v>
      </c>
      <c r="K165" s="60" t="s">
        <v>93</v>
      </c>
      <c r="L165" s="93">
        <v>1785000</v>
      </c>
      <c r="M165" s="66">
        <f t="shared" si="4"/>
        <v>405000.68067341292</v>
      </c>
      <c r="N165" s="119" t="s">
        <v>206</v>
      </c>
      <c r="O165" s="60" t="s">
        <v>194</v>
      </c>
      <c r="P165" s="68" t="s">
        <v>367</v>
      </c>
    </row>
    <row r="166" spans="1:18" ht="153" x14ac:dyDescent="0.2">
      <c r="A166" s="336"/>
      <c r="B166" s="339"/>
      <c r="C166" s="339"/>
      <c r="D166" s="64">
        <v>146</v>
      </c>
      <c r="E166" s="64" t="s">
        <v>96</v>
      </c>
      <c r="F166" s="81" t="s">
        <v>39</v>
      </c>
      <c r="G166" s="110" t="s">
        <v>358</v>
      </c>
      <c r="H166" s="83" t="s">
        <v>229</v>
      </c>
      <c r="I166" s="84" t="s">
        <v>509</v>
      </c>
      <c r="J166" s="84" t="s">
        <v>637</v>
      </c>
      <c r="K166" s="60" t="s">
        <v>93</v>
      </c>
      <c r="L166" s="93">
        <v>1562792.16</v>
      </c>
      <c r="M166" s="66">
        <f t="shared" ref="M166:M171" si="5">L166/4.3313</f>
        <v>360813.64948167989</v>
      </c>
      <c r="N166" s="119" t="s">
        <v>467</v>
      </c>
      <c r="O166" s="60" t="s">
        <v>183</v>
      </c>
      <c r="P166" s="68" t="s">
        <v>367</v>
      </c>
    </row>
    <row r="167" spans="1:18" ht="153" x14ac:dyDescent="0.2">
      <c r="A167" s="336"/>
      <c r="B167" s="339"/>
      <c r="C167" s="339"/>
      <c r="D167" s="64">
        <v>147</v>
      </c>
      <c r="E167" s="64" t="s">
        <v>97</v>
      </c>
      <c r="F167" s="81" t="s">
        <v>39</v>
      </c>
      <c r="G167" s="82" t="s">
        <v>364</v>
      </c>
      <c r="H167" s="83" t="s">
        <v>230</v>
      </c>
      <c r="I167" s="84" t="s">
        <v>509</v>
      </c>
      <c r="J167" s="84" t="s">
        <v>628</v>
      </c>
      <c r="K167" s="60" t="s">
        <v>93</v>
      </c>
      <c r="L167" s="93">
        <v>916888.96</v>
      </c>
      <c r="M167" s="66">
        <f t="shared" si="5"/>
        <v>211689.09103502415</v>
      </c>
      <c r="N167" s="119" t="s">
        <v>467</v>
      </c>
      <c r="O167" s="60" t="s">
        <v>183</v>
      </c>
      <c r="P167" s="68" t="s">
        <v>367</v>
      </c>
    </row>
    <row r="168" spans="1:18" ht="242.25" x14ac:dyDescent="0.2">
      <c r="A168" s="336"/>
      <c r="B168" s="339"/>
      <c r="C168" s="339"/>
      <c r="D168" s="64">
        <v>148</v>
      </c>
      <c r="E168" s="64" t="s">
        <v>98</v>
      </c>
      <c r="F168" s="81" t="s">
        <v>39</v>
      </c>
      <c r="G168" s="82" t="s">
        <v>357</v>
      </c>
      <c r="H168" s="83" t="s">
        <v>179</v>
      </c>
      <c r="I168" s="84" t="s">
        <v>509</v>
      </c>
      <c r="J168" s="84" t="s">
        <v>636</v>
      </c>
      <c r="K168" s="60" t="s">
        <v>93</v>
      </c>
      <c r="L168" s="93">
        <v>711021.44</v>
      </c>
      <c r="M168" s="66">
        <f t="shared" si="5"/>
        <v>164158.89917576709</v>
      </c>
      <c r="N168" s="119" t="s">
        <v>467</v>
      </c>
      <c r="O168" s="60" t="s">
        <v>183</v>
      </c>
      <c r="P168" s="68" t="s">
        <v>367</v>
      </c>
    </row>
    <row r="169" spans="1:18" ht="153" x14ac:dyDescent="0.2">
      <c r="A169" s="336"/>
      <c r="B169" s="339"/>
      <c r="C169" s="339"/>
      <c r="D169" s="64">
        <v>149</v>
      </c>
      <c r="E169" s="64" t="s">
        <v>219</v>
      </c>
      <c r="F169" s="81" t="s">
        <v>25</v>
      </c>
      <c r="G169" s="110" t="s">
        <v>365</v>
      </c>
      <c r="H169" s="83" t="s">
        <v>229</v>
      </c>
      <c r="I169" s="84" t="s">
        <v>509</v>
      </c>
      <c r="J169" s="84" t="s">
        <v>637</v>
      </c>
      <c r="K169" s="60" t="s">
        <v>93</v>
      </c>
      <c r="L169" s="93">
        <v>3930934.34</v>
      </c>
      <c r="M169" s="66">
        <f t="shared" si="5"/>
        <v>907564.55105857365</v>
      </c>
      <c r="N169" s="119" t="s">
        <v>199</v>
      </c>
      <c r="O169" s="60" t="s">
        <v>183</v>
      </c>
      <c r="P169" s="68" t="s">
        <v>367</v>
      </c>
    </row>
    <row r="170" spans="1:18" ht="229.5" x14ac:dyDescent="0.2">
      <c r="A170" s="336"/>
      <c r="B170" s="339"/>
      <c r="C170" s="339"/>
      <c r="D170" s="64">
        <v>150</v>
      </c>
      <c r="E170" s="64" t="s">
        <v>99</v>
      </c>
      <c r="F170" s="81" t="s">
        <v>25</v>
      </c>
      <c r="G170" s="82" t="s">
        <v>401</v>
      </c>
      <c r="H170" s="83" t="s">
        <v>179</v>
      </c>
      <c r="I170" s="84" t="s">
        <v>509</v>
      </c>
      <c r="J170" s="84" t="s">
        <v>636</v>
      </c>
      <c r="K170" s="60" t="s">
        <v>93</v>
      </c>
      <c r="L170" s="93">
        <v>4225777.84</v>
      </c>
      <c r="M170" s="66">
        <f t="shared" si="5"/>
        <v>975637.30057950271</v>
      </c>
      <c r="N170" s="119" t="s">
        <v>199</v>
      </c>
      <c r="O170" s="60" t="s">
        <v>183</v>
      </c>
      <c r="P170" s="68" t="s">
        <v>367</v>
      </c>
    </row>
    <row r="171" spans="1:18" ht="153" x14ac:dyDescent="0.2">
      <c r="A171" s="336"/>
      <c r="B171" s="339"/>
      <c r="C171" s="339"/>
      <c r="D171" s="64">
        <v>151</v>
      </c>
      <c r="E171" s="64" t="s">
        <v>100</v>
      </c>
      <c r="F171" s="81" t="s">
        <v>27</v>
      </c>
      <c r="G171" s="110" t="s">
        <v>358</v>
      </c>
      <c r="H171" s="83" t="s">
        <v>229</v>
      </c>
      <c r="I171" s="84" t="s">
        <v>509</v>
      </c>
      <c r="J171" s="84" t="s">
        <v>637</v>
      </c>
      <c r="K171" s="60" t="s">
        <v>93</v>
      </c>
      <c r="L171" s="93">
        <v>2163422.1800000002</v>
      </c>
      <c r="M171" s="66">
        <f t="shared" si="5"/>
        <v>499485.64634174504</v>
      </c>
      <c r="N171" s="119" t="s">
        <v>19</v>
      </c>
      <c r="O171" s="60" t="s">
        <v>183</v>
      </c>
      <c r="P171" s="68" t="s">
        <v>367</v>
      </c>
    </row>
    <row r="172" spans="1:18" ht="331.9" customHeight="1" x14ac:dyDescent="0.2">
      <c r="A172" s="336"/>
      <c r="B172" s="339"/>
      <c r="C172" s="339"/>
      <c r="D172" s="64">
        <v>152</v>
      </c>
      <c r="E172" s="64" t="s">
        <v>101</v>
      </c>
      <c r="F172" s="81" t="s">
        <v>27</v>
      </c>
      <c r="G172" s="110" t="s">
        <v>687</v>
      </c>
      <c r="H172" s="83" t="s">
        <v>230</v>
      </c>
      <c r="I172" s="84" t="s">
        <v>509</v>
      </c>
      <c r="J172" s="84" t="s">
        <v>628</v>
      </c>
      <c r="K172" s="60" t="s">
        <v>93</v>
      </c>
      <c r="L172" s="93">
        <v>1250000</v>
      </c>
      <c r="M172" s="66">
        <f t="shared" si="4"/>
        <v>283613.9220402051</v>
      </c>
      <c r="N172" s="119" t="s">
        <v>206</v>
      </c>
      <c r="O172" s="60" t="s">
        <v>194</v>
      </c>
      <c r="P172" s="68" t="s">
        <v>367</v>
      </c>
    </row>
    <row r="173" spans="1:18" ht="242.25" x14ac:dyDescent="0.2">
      <c r="A173" s="336"/>
      <c r="B173" s="339"/>
      <c r="C173" s="339"/>
      <c r="D173" s="64">
        <v>153</v>
      </c>
      <c r="E173" s="64" t="s">
        <v>153</v>
      </c>
      <c r="F173" s="81" t="s">
        <v>27</v>
      </c>
      <c r="G173" s="82" t="s">
        <v>357</v>
      </c>
      <c r="H173" s="83" t="s">
        <v>179</v>
      </c>
      <c r="I173" s="84" t="s">
        <v>509</v>
      </c>
      <c r="J173" s="84" t="s">
        <v>636</v>
      </c>
      <c r="K173" s="60" t="s">
        <v>93</v>
      </c>
      <c r="L173" s="93">
        <v>1833758.42</v>
      </c>
      <c r="M173" s="66">
        <f>L173/4.3313</f>
        <v>423373.67995751853</v>
      </c>
      <c r="N173" s="119" t="s">
        <v>19</v>
      </c>
      <c r="O173" s="60" t="s">
        <v>183</v>
      </c>
      <c r="P173" s="68" t="s">
        <v>367</v>
      </c>
    </row>
    <row r="174" spans="1:18" x14ac:dyDescent="0.2">
      <c r="A174" s="336"/>
      <c r="B174" s="339"/>
      <c r="C174" s="339"/>
      <c r="D174" s="64">
        <v>154</v>
      </c>
      <c r="E174" s="64" t="s">
        <v>589</v>
      </c>
      <c r="F174" s="226"/>
      <c r="G174" s="226"/>
      <c r="H174" s="226"/>
      <c r="I174" s="227"/>
      <c r="J174" s="227"/>
      <c r="K174" s="227"/>
      <c r="L174" s="228"/>
      <c r="M174" s="187"/>
      <c r="N174" s="229"/>
      <c r="O174" s="183"/>
      <c r="P174" s="230"/>
    </row>
    <row r="175" spans="1:18" ht="153" x14ac:dyDescent="0.2">
      <c r="A175" s="336"/>
      <c r="B175" s="339"/>
      <c r="C175" s="339"/>
      <c r="D175" s="64">
        <v>155</v>
      </c>
      <c r="E175" s="64" t="s">
        <v>600</v>
      </c>
      <c r="F175" s="81" t="s">
        <v>29</v>
      </c>
      <c r="G175" s="110" t="s">
        <v>358</v>
      </c>
      <c r="H175" s="83" t="s">
        <v>229</v>
      </c>
      <c r="I175" s="84" t="s">
        <v>509</v>
      </c>
      <c r="J175" s="84" t="s">
        <v>637</v>
      </c>
      <c r="K175" s="60" t="s">
        <v>93</v>
      </c>
      <c r="L175" s="93">
        <v>225522.99</v>
      </c>
      <c r="M175" s="66">
        <f t="shared" si="4"/>
        <v>51169.167763307167</v>
      </c>
      <c r="N175" s="119" t="s">
        <v>202</v>
      </c>
      <c r="O175" s="112" t="s">
        <v>455</v>
      </c>
      <c r="P175" s="68" t="s">
        <v>367</v>
      </c>
      <c r="Q175" s="127"/>
      <c r="R175" s="127"/>
    </row>
    <row r="176" spans="1:18" ht="395.25" x14ac:dyDescent="0.2">
      <c r="A176" s="336"/>
      <c r="B176" s="339"/>
      <c r="C176" s="339"/>
      <c r="D176" s="64">
        <v>156</v>
      </c>
      <c r="E176" s="64" t="s">
        <v>373</v>
      </c>
      <c r="F176" s="81" t="s">
        <v>29</v>
      </c>
      <c r="G176" s="83" t="s">
        <v>374</v>
      </c>
      <c r="H176" s="83" t="s">
        <v>179</v>
      </c>
      <c r="I176" s="84" t="s">
        <v>509</v>
      </c>
      <c r="J176" s="84" t="s">
        <v>636</v>
      </c>
      <c r="K176" s="60" t="s">
        <v>93</v>
      </c>
      <c r="L176" s="93">
        <v>3874477.02</v>
      </c>
      <c r="M176" s="66">
        <f t="shared" si="4"/>
        <v>879084.49879747699</v>
      </c>
      <c r="N176" s="119" t="s">
        <v>573</v>
      </c>
      <c r="O176" s="60" t="s">
        <v>183</v>
      </c>
      <c r="P176" s="68" t="s">
        <v>367</v>
      </c>
      <c r="Q176" s="127"/>
      <c r="R176" s="127"/>
    </row>
    <row r="177" spans="1:16" ht="153" x14ac:dyDescent="0.2">
      <c r="A177" s="336"/>
      <c r="B177" s="339"/>
      <c r="C177" s="339"/>
      <c r="D177" s="64">
        <v>173</v>
      </c>
      <c r="E177" s="64" t="s">
        <v>539</v>
      </c>
      <c r="F177" s="81" t="s">
        <v>29</v>
      </c>
      <c r="G177" s="83" t="s">
        <v>541</v>
      </c>
      <c r="H177" s="83" t="s">
        <v>179</v>
      </c>
      <c r="I177" s="84" t="s">
        <v>509</v>
      </c>
      <c r="J177" s="84" t="s">
        <v>636</v>
      </c>
      <c r="K177" s="60" t="s">
        <v>93</v>
      </c>
      <c r="L177" s="320">
        <v>2281812.6</v>
      </c>
      <c r="M177" s="66">
        <f>L177/4.4074</f>
        <v>517723.05667740619</v>
      </c>
      <c r="N177" s="119" t="s">
        <v>206</v>
      </c>
      <c r="O177" s="60" t="s">
        <v>194</v>
      </c>
      <c r="P177" s="68" t="s">
        <v>367</v>
      </c>
    </row>
    <row r="178" spans="1:16" ht="114.75" x14ac:dyDescent="0.2">
      <c r="A178" s="336"/>
      <c r="B178" s="339"/>
      <c r="C178" s="339"/>
      <c r="D178" s="64">
        <v>174</v>
      </c>
      <c r="E178" s="64" t="s">
        <v>540</v>
      </c>
      <c r="F178" s="81" t="s">
        <v>29</v>
      </c>
      <c r="G178" s="83" t="s">
        <v>542</v>
      </c>
      <c r="H178" s="83" t="s">
        <v>543</v>
      </c>
      <c r="I178" s="84" t="s">
        <v>509</v>
      </c>
      <c r="J178" s="84" t="s">
        <v>640</v>
      </c>
      <c r="K178" s="60" t="s">
        <v>93</v>
      </c>
      <c r="L178" s="320">
        <v>1140906.395</v>
      </c>
      <c r="M178" s="66">
        <f>L178/4.4074</f>
        <v>258861.54989336117</v>
      </c>
      <c r="N178" s="119" t="s">
        <v>206</v>
      </c>
      <c r="O178" s="60" t="s">
        <v>194</v>
      </c>
      <c r="P178" s="68" t="s">
        <v>367</v>
      </c>
    </row>
    <row r="179" spans="1:16" ht="153" x14ac:dyDescent="0.2">
      <c r="A179" s="336"/>
      <c r="B179" s="339"/>
      <c r="C179" s="339"/>
      <c r="D179" s="64">
        <v>157</v>
      </c>
      <c r="E179" s="64" t="s">
        <v>102</v>
      </c>
      <c r="F179" s="81" t="s">
        <v>30</v>
      </c>
      <c r="G179" s="110" t="s">
        <v>358</v>
      </c>
      <c r="H179" s="83" t="s">
        <v>229</v>
      </c>
      <c r="I179" s="84" t="s">
        <v>509</v>
      </c>
      <c r="J179" s="84" t="s">
        <v>637</v>
      </c>
      <c r="K179" s="60" t="s">
        <v>93</v>
      </c>
      <c r="L179" s="93">
        <v>1774503.18</v>
      </c>
      <c r="M179" s="66">
        <f>L179/4.3313</f>
        <v>409692.97439567797</v>
      </c>
      <c r="N179" s="119" t="s">
        <v>19</v>
      </c>
      <c r="O179" s="60" t="s">
        <v>183</v>
      </c>
      <c r="P179" s="68" t="s">
        <v>367</v>
      </c>
    </row>
    <row r="180" spans="1:16" ht="242.25" x14ac:dyDescent="0.2">
      <c r="A180" s="336"/>
      <c r="B180" s="339"/>
      <c r="C180" s="339"/>
      <c r="D180" s="64">
        <v>158</v>
      </c>
      <c r="E180" s="64" t="s">
        <v>265</v>
      </c>
      <c r="F180" s="81" t="s">
        <v>40</v>
      </c>
      <c r="G180" s="82" t="s">
        <v>357</v>
      </c>
      <c r="H180" s="83" t="s">
        <v>179</v>
      </c>
      <c r="I180" s="84" t="s">
        <v>509</v>
      </c>
      <c r="J180" s="84" t="s">
        <v>636</v>
      </c>
      <c r="K180" s="60" t="s">
        <v>93</v>
      </c>
      <c r="L180" s="93">
        <v>4222297.5599999996</v>
      </c>
      <c r="M180" s="66">
        <f>L180/4.3313</f>
        <v>974833.78200540249</v>
      </c>
      <c r="N180" s="119" t="s">
        <v>28</v>
      </c>
      <c r="O180" s="60" t="s">
        <v>183</v>
      </c>
      <c r="P180" s="68" t="s">
        <v>367</v>
      </c>
    </row>
    <row r="181" spans="1:16" ht="242.25" x14ac:dyDescent="0.2">
      <c r="A181" s="336"/>
      <c r="B181" s="339"/>
      <c r="C181" s="339"/>
      <c r="D181" s="64">
        <v>159</v>
      </c>
      <c r="E181" s="64" t="s">
        <v>287</v>
      </c>
      <c r="F181" s="101" t="s">
        <v>31</v>
      </c>
      <c r="G181" s="82" t="s">
        <v>357</v>
      </c>
      <c r="H181" s="83" t="s">
        <v>179</v>
      </c>
      <c r="I181" s="84" t="s">
        <v>509</v>
      </c>
      <c r="J181" s="84" t="s">
        <v>636</v>
      </c>
      <c r="K181" s="60" t="s">
        <v>93</v>
      </c>
      <c r="L181" s="115">
        <v>464280.06</v>
      </c>
      <c r="M181" s="66">
        <f>L181/4.3313</f>
        <v>107191.85002193338</v>
      </c>
      <c r="N181" s="126" t="s">
        <v>28</v>
      </c>
      <c r="O181" s="60" t="s">
        <v>183</v>
      </c>
      <c r="P181" s="68" t="s">
        <v>367</v>
      </c>
    </row>
    <row r="182" spans="1:16" ht="153" x14ac:dyDescent="0.2">
      <c r="A182" s="336"/>
      <c r="B182" s="339"/>
      <c r="C182" s="339"/>
      <c r="D182" s="64">
        <v>160</v>
      </c>
      <c r="E182" s="64" t="s">
        <v>592</v>
      </c>
      <c r="F182" s="81" t="s">
        <v>31</v>
      </c>
      <c r="G182" s="110" t="s">
        <v>366</v>
      </c>
      <c r="H182" s="83" t="s">
        <v>230</v>
      </c>
      <c r="I182" s="84" t="s">
        <v>509</v>
      </c>
      <c r="J182" s="84" t="s">
        <v>628</v>
      </c>
      <c r="K182" s="60" t="s">
        <v>93</v>
      </c>
      <c r="L182" s="115">
        <v>6906646.71767936</v>
      </c>
      <c r="M182" s="66">
        <f>L182/4.3313</f>
        <v>1594589.7808231618</v>
      </c>
      <c r="N182" s="126" t="s">
        <v>28</v>
      </c>
      <c r="O182" s="60" t="s">
        <v>183</v>
      </c>
      <c r="P182" s="68" t="s">
        <v>367</v>
      </c>
    </row>
    <row r="183" spans="1:16" ht="153.75" thickBot="1" x14ac:dyDescent="0.25">
      <c r="A183" s="337"/>
      <c r="B183" s="342"/>
      <c r="C183" s="342"/>
      <c r="D183" s="135">
        <v>161</v>
      </c>
      <c r="E183" s="135" t="s">
        <v>402</v>
      </c>
      <c r="F183" s="130" t="s">
        <v>31</v>
      </c>
      <c r="G183" s="179" t="s">
        <v>358</v>
      </c>
      <c r="H183" s="131" t="s">
        <v>229</v>
      </c>
      <c r="I183" s="132" t="s">
        <v>509</v>
      </c>
      <c r="J183" s="132" t="s">
        <v>637</v>
      </c>
      <c r="K183" s="85" t="s">
        <v>93</v>
      </c>
      <c r="L183" s="321">
        <v>1437186.35</v>
      </c>
      <c r="M183" s="124">
        <f>L183/4.3313</f>
        <v>331814.08584027895</v>
      </c>
      <c r="N183" s="109" t="s">
        <v>28</v>
      </c>
      <c r="O183" s="85" t="s">
        <v>183</v>
      </c>
      <c r="P183" s="125" t="s">
        <v>367</v>
      </c>
    </row>
    <row r="184" spans="1:16" ht="268.5" thickBot="1" x14ac:dyDescent="0.25">
      <c r="A184" s="172" t="s">
        <v>103</v>
      </c>
      <c r="B184" s="173" t="s">
        <v>227</v>
      </c>
      <c r="C184" s="174" t="s">
        <v>595</v>
      </c>
      <c r="D184" s="174">
        <v>162</v>
      </c>
      <c r="E184" s="174" t="s">
        <v>104</v>
      </c>
      <c r="F184" s="175" t="s">
        <v>27</v>
      </c>
      <c r="G184" s="175" t="s">
        <v>420</v>
      </c>
      <c r="H184" s="175" t="s">
        <v>180</v>
      </c>
      <c r="I184" s="175" t="s">
        <v>510</v>
      </c>
      <c r="J184" s="175" t="s">
        <v>628</v>
      </c>
      <c r="K184" s="176" t="s">
        <v>93</v>
      </c>
      <c r="L184" s="322">
        <v>1506968.4</v>
      </c>
      <c r="M184" s="323">
        <f>L184/4.2975</f>
        <v>350661.64048865612</v>
      </c>
      <c r="N184" s="177" t="s">
        <v>19</v>
      </c>
      <c r="O184" s="176" t="s">
        <v>183</v>
      </c>
      <c r="P184" s="178" t="s">
        <v>368</v>
      </c>
    </row>
    <row r="185" spans="1:16" x14ac:dyDescent="0.2">
      <c r="A185" s="149"/>
      <c r="B185" s="149"/>
      <c r="C185" s="149"/>
      <c r="D185" s="149"/>
      <c r="E185" s="149"/>
      <c r="F185" s="149"/>
      <c r="G185" s="149"/>
      <c r="H185" s="149"/>
      <c r="I185" s="149"/>
      <c r="J185" s="149"/>
      <c r="K185" s="149"/>
      <c r="L185" s="149"/>
      <c r="M185" s="149"/>
    </row>
    <row r="186" spans="1:16" x14ac:dyDescent="0.2">
      <c r="A186" s="149"/>
      <c r="B186" s="149"/>
      <c r="C186" s="149"/>
      <c r="D186" s="149"/>
      <c r="E186" s="149"/>
      <c r="F186" s="149"/>
      <c r="G186" s="149"/>
      <c r="H186" s="149"/>
      <c r="I186" s="149"/>
      <c r="J186" s="149"/>
      <c r="K186" s="149"/>
      <c r="L186" s="149"/>
      <c r="M186" s="149"/>
    </row>
    <row r="187" spans="1:16" x14ac:dyDescent="0.2">
      <c r="A187" s="149"/>
      <c r="B187" s="149"/>
      <c r="C187" s="149"/>
      <c r="D187" s="149"/>
      <c r="E187" s="149"/>
      <c r="F187" s="149"/>
      <c r="G187" s="149"/>
      <c r="H187" s="149"/>
      <c r="I187" s="149"/>
      <c r="J187" s="149"/>
      <c r="K187" s="149"/>
      <c r="L187" s="149"/>
      <c r="M187" s="149"/>
    </row>
    <row r="188" spans="1:16" x14ac:dyDescent="0.2">
      <c r="A188" s="149"/>
      <c r="B188" s="149"/>
      <c r="C188" s="149"/>
      <c r="D188" s="149"/>
      <c r="E188" s="149"/>
      <c r="F188" s="149"/>
      <c r="G188" s="149"/>
      <c r="H188" s="149"/>
      <c r="I188" s="149"/>
      <c r="J188" s="149"/>
      <c r="K188" s="149"/>
      <c r="L188" s="149"/>
      <c r="M188" s="149"/>
    </row>
    <row r="189" spans="1:16" x14ac:dyDescent="0.2">
      <c r="A189" s="149"/>
      <c r="B189" s="149"/>
      <c r="C189" s="149"/>
      <c r="D189" s="149"/>
      <c r="E189" s="149"/>
      <c r="F189" s="149"/>
      <c r="G189" s="149"/>
      <c r="H189" s="149"/>
      <c r="I189" s="149"/>
      <c r="J189" s="149"/>
      <c r="K189" s="149"/>
      <c r="L189" s="149"/>
      <c r="M189" s="149"/>
    </row>
    <row r="190" spans="1:16" x14ac:dyDescent="0.2">
      <c r="A190" s="149"/>
      <c r="B190" s="149"/>
      <c r="C190" s="149"/>
      <c r="D190" s="149"/>
      <c r="E190" s="149"/>
      <c r="F190" s="149"/>
      <c r="G190" s="149"/>
      <c r="H190" s="149"/>
      <c r="I190" s="149"/>
      <c r="J190" s="149"/>
      <c r="K190" s="149"/>
      <c r="L190" s="149"/>
      <c r="M190" s="149"/>
    </row>
    <row r="191" spans="1:16" x14ac:dyDescent="0.2">
      <c r="A191" s="149"/>
      <c r="B191" s="149"/>
      <c r="C191" s="149"/>
      <c r="D191" s="149"/>
      <c r="E191" s="149"/>
      <c r="F191" s="149"/>
      <c r="G191" s="149"/>
      <c r="H191" s="149"/>
      <c r="I191" s="149"/>
      <c r="J191" s="149"/>
      <c r="K191" s="149"/>
      <c r="L191" s="149"/>
      <c r="M191" s="149"/>
    </row>
    <row r="192" spans="1:16" x14ac:dyDescent="0.2">
      <c r="A192" s="149"/>
      <c r="B192" s="149"/>
      <c r="C192" s="149"/>
      <c r="D192" s="149"/>
      <c r="E192" s="149"/>
      <c r="F192" s="149"/>
      <c r="G192" s="149"/>
      <c r="H192" s="149"/>
      <c r="I192" s="149"/>
      <c r="J192" s="149"/>
      <c r="K192" s="149"/>
      <c r="L192" s="149"/>
      <c r="M192" s="149"/>
    </row>
    <row r="193" spans="1:13" x14ac:dyDescent="0.2">
      <c r="A193" s="149"/>
      <c r="B193" s="149"/>
      <c r="C193" s="149"/>
      <c r="D193" s="149"/>
      <c r="E193" s="149"/>
      <c r="F193" s="149"/>
      <c r="G193" s="149"/>
      <c r="H193" s="149"/>
      <c r="I193" s="149"/>
      <c r="J193" s="149"/>
      <c r="K193" s="149"/>
      <c r="L193" s="149"/>
      <c r="M193" s="149"/>
    </row>
    <row r="194" spans="1:13" x14ac:dyDescent="0.2">
      <c r="A194" s="149"/>
      <c r="B194" s="149"/>
      <c r="C194" s="149"/>
      <c r="D194" s="149"/>
      <c r="E194" s="149"/>
      <c r="F194" s="149"/>
      <c r="G194" s="149"/>
      <c r="H194" s="149"/>
      <c r="I194" s="149"/>
      <c r="J194" s="149"/>
      <c r="K194" s="149"/>
      <c r="L194" s="149"/>
      <c r="M194" s="149"/>
    </row>
    <row r="195" spans="1:13" x14ac:dyDescent="0.2">
      <c r="A195" s="149"/>
      <c r="B195" s="149"/>
      <c r="C195" s="149"/>
      <c r="D195" s="149"/>
      <c r="E195" s="149"/>
      <c r="F195" s="149"/>
      <c r="G195" s="149"/>
      <c r="H195" s="149"/>
      <c r="I195" s="149"/>
      <c r="J195" s="149"/>
      <c r="K195" s="149"/>
      <c r="L195" s="149"/>
      <c r="M195" s="149"/>
    </row>
    <row r="196" spans="1:13" x14ac:dyDescent="0.2">
      <c r="A196" s="149"/>
      <c r="B196" s="149"/>
      <c r="C196" s="149"/>
      <c r="D196" s="149"/>
      <c r="E196" s="149"/>
      <c r="F196" s="149"/>
      <c r="G196" s="149"/>
      <c r="H196" s="149"/>
      <c r="I196" s="149"/>
      <c r="J196" s="149"/>
      <c r="K196" s="149"/>
      <c r="L196" s="149"/>
      <c r="M196" s="149"/>
    </row>
    <row r="197" spans="1:13" x14ac:dyDescent="0.2">
      <c r="A197" s="149"/>
      <c r="B197" s="149"/>
      <c r="C197" s="149"/>
      <c r="D197" s="149"/>
      <c r="E197" s="149"/>
      <c r="F197" s="149"/>
      <c r="G197" s="149"/>
      <c r="H197" s="149"/>
      <c r="I197" s="149"/>
      <c r="J197" s="149"/>
      <c r="K197" s="149"/>
      <c r="L197" s="149"/>
      <c r="M197" s="149"/>
    </row>
    <row r="198" spans="1:13" x14ac:dyDescent="0.2">
      <c r="A198" s="149"/>
      <c r="B198" s="149"/>
      <c r="C198" s="149"/>
      <c r="D198" s="149"/>
      <c r="E198" s="149"/>
      <c r="F198" s="149"/>
      <c r="G198" s="149"/>
      <c r="H198" s="149"/>
      <c r="I198" s="149"/>
      <c r="J198" s="149"/>
      <c r="K198" s="149"/>
      <c r="L198" s="149"/>
      <c r="M198" s="149"/>
    </row>
    <row r="199" spans="1:13" x14ac:dyDescent="0.2">
      <c r="A199" s="149"/>
      <c r="B199" s="149"/>
      <c r="C199" s="149"/>
      <c r="D199" s="149"/>
      <c r="E199" s="149"/>
      <c r="F199" s="149"/>
      <c r="G199" s="149"/>
      <c r="H199" s="149"/>
      <c r="I199" s="149"/>
      <c r="J199" s="149"/>
      <c r="K199" s="149"/>
      <c r="L199" s="149"/>
      <c r="M199" s="149"/>
    </row>
    <row r="200" spans="1:13" x14ac:dyDescent="0.2">
      <c r="A200" s="149"/>
      <c r="B200" s="149"/>
      <c r="C200" s="149"/>
      <c r="D200" s="149"/>
      <c r="E200" s="149"/>
      <c r="F200" s="149"/>
      <c r="G200" s="149"/>
      <c r="H200" s="149"/>
      <c r="I200" s="149"/>
      <c r="J200" s="149"/>
      <c r="K200" s="149"/>
      <c r="L200" s="149"/>
      <c r="M200" s="149"/>
    </row>
    <row r="201" spans="1:13" x14ac:dyDescent="0.2">
      <c r="A201" s="149"/>
      <c r="B201" s="149"/>
      <c r="C201" s="149"/>
      <c r="D201" s="149"/>
      <c r="E201" s="149"/>
      <c r="F201" s="149"/>
      <c r="G201" s="149"/>
      <c r="H201" s="149"/>
      <c r="I201" s="149"/>
      <c r="J201" s="149"/>
      <c r="K201" s="149"/>
      <c r="L201" s="149"/>
      <c r="M201" s="149"/>
    </row>
    <row r="202" spans="1:13" x14ac:dyDescent="0.2">
      <c r="A202" s="149"/>
      <c r="B202" s="149"/>
      <c r="C202" s="149"/>
      <c r="D202" s="149"/>
      <c r="E202" s="149"/>
      <c r="F202" s="149"/>
      <c r="G202" s="149"/>
      <c r="H202" s="149"/>
      <c r="I202" s="149"/>
      <c r="J202" s="149"/>
      <c r="K202" s="149"/>
      <c r="L202" s="149"/>
      <c r="M202" s="149"/>
    </row>
    <row r="203" spans="1:13" x14ac:dyDescent="0.2">
      <c r="A203" s="149"/>
      <c r="B203" s="149"/>
      <c r="C203" s="149"/>
      <c r="D203" s="149"/>
      <c r="E203" s="149"/>
      <c r="F203" s="149"/>
      <c r="G203" s="149"/>
      <c r="H203" s="149"/>
      <c r="I203" s="149"/>
      <c r="J203" s="149"/>
      <c r="K203" s="149"/>
      <c r="L203" s="149"/>
      <c r="M203" s="149"/>
    </row>
    <row r="204" spans="1:13" x14ac:dyDescent="0.2">
      <c r="A204" s="149"/>
      <c r="B204" s="149"/>
      <c r="C204" s="149"/>
      <c r="D204" s="149"/>
      <c r="E204" s="149"/>
      <c r="F204" s="149"/>
      <c r="G204" s="149"/>
      <c r="H204" s="149"/>
      <c r="I204" s="149"/>
      <c r="J204" s="149"/>
      <c r="K204" s="149"/>
      <c r="L204" s="149"/>
      <c r="M204" s="149"/>
    </row>
    <row r="205" spans="1:13" x14ac:dyDescent="0.2">
      <c r="A205" s="149"/>
      <c r="B205" s="149"/>
      <c r="C205" s="149"/>
      <c r="D205" s="149"/>
      <c r="E205" s="149"/>
      <c r="F205" s="149"/>
      <c r="G205" s="149"/>
      <c r="H205" s="149"/>
      <c r="I205" s="149"/>
      <c r="J205" s="149"/>
      <c r="K205" s="149"/>
      <c r="L205" s="149"/>
      <c r="M205" s="149"/>
    </row>
    <row r="206" spans="1:13" x14ac:dyDescent="0.2">
      <c r="A206" s="149"/>
      <c r="B206" s="149"/>
      <c r="C206" s="149"/>
      <c r="D206" s="149"/>
      <c r="E206" s="149"/>
      <c r="F206" s="149"/>
      <c r="G206" s="149"/>
      <c r="H206" s="149"/>
      <c r="I206" s="149"/>
      <c r="J206" s="149"/>
      <c r="K206" s="149"/>
      <c r="L206" s="149"/>
      <c r="M206" s="149"/>
    </row>
    <row r="207" spans="1:13" x14ac:dyDescent="0.2">
      <c r="A207" s="149"/>
      <c r="B207" s="149"/>
      <c r="C207" s="149"/>
      <c r="D207" s="149"/>
      <c r="E207" s="149"/>
      <c r="F207" s="149"/>
      <c r="G207" s="149"/>
      <c r="H207" s="149"/>
      <c r="I207" s="149"/>
      <c r="J207" s="149"/>
      <c r="K207" s="149"/>
      <c r="L207" s="149"/>
      <c r="M207" s="149"/>
    </row>
    <row r="208" spans="1:13" x14ac:dyDescent="0.2">
      <c r="A208" s="149"/>
      <c r="B208" s="149"/>
      <c r="C208" s="149"/>
      <c r="D208" s="149"/>
      <c r="E208" s="149"/>
      <c r="F208" s="149"/>
      <c r="G208" s="149"/>
      <c r="H208" s="149"/>
      <c r="I208" s="149"/>
      <c r="J208" s="149"/>
      <c r="K208" s="149"/>
      <c r="L208" s="149"/>
      <c r="M208" s="149"/>
    </row>
    <row r="209" spans="1:13" x14ac:dyDescent="0.2">
      <c r="A209" s="149"/>
      <c r="B209" s="149"/>
      <c r="C209" s="149"/>
      <c r="D209" s="149"/>
      <c r="E209" s="149"/>
      <c r="F209" s="149"/>
      <c r="G209" s="149"/>
      <c r="H209" s="149"/>
      <c r="I209" s="149"/>
      <c r="J209" s="149"/>
      <c r="K209" s="149"/>
      <c r="L209" s="149"/>
      <c r="M209" s="149"/>
    </row>
    <row r="210" spans="1:13" x14ac:dyDescent="0.2">
      <c r="A210" s="149"/>
      <c r="B210" s="149"/>
      <c r="C210" s="149"/>
      <c r="D210" s="149"/>
      <c r="E210" s="149"/>
      <c r="F210" s="149"/>
      <c r="G210" s="149"/>
      <c r="H210" s="149"/>
      <c r="I210" s="149"/>
      <c r="J210" s="149"/>
      <c r="K210" s="149"/>
      <c r="L210" s="149"/>
      <c r="M210" s="149"/>
    </row>
    <row r="211" spans="1:13" x14ac:dyDescent="0.2">
      <c r="A211" s="149"/>
      <c r="B211" s="149"/>
      <c r="C211" s="149"/>
      <c r="D211" s="149"/>
      <c r="E211" s="149"/>
      <c r="F211" s="149"/>
      <c r="G211" s="149"/>
      <c r="H211" s="149"/>
      <c r="I211" s="149"/>
      <c r="J211" s="149"/>
      <c r="K211" s="149"/>
      <c r="L211" s="149"/>
      <c r="M211" s="149"/>
    </row>
    <row r="212" spans="1:13" x14ac:dyDescent="0.2">
      <c r="A212" s="149"/>
      <c r="B212" s="149"/>
      <c r="C212" s="149"/>
      <c r="D212" s="149"/>
      <c r="E212" s="149"/>
      <c r="F212" s="149"/>
      <c r="G212" s="149"/>
      <c r="H212" s="149"/>
      <c r="I212" s="149"/>
      <c r="J212" s="149"/>
      <c r="K212" s="149"/>
      <c r="L212" s="149"/>
      <c r="M212" s="149"/>
    </row>
    <row r="213" spans="1:13" x14ac:dyDescent="0.2">
      <c r="A213" s="149"/>
      <c r="B213" s="149"/>
      <c r="C213" s="149"/>
      <c r="D213" s="149"/>
      <c r="E213" s="149"/>
      <c r="F213" s="149"/>
      <c r="G213" s="149"/>
      <c r="H213" s="149"/>
      <c r="I213" s="149"/>
      <c r="J213" s="149"/>
      <c r="K213" s="149"/>
      <c r="L213" s="149"/>
      <c r="M213" s="149"/>
    </row>
    <row r="214" spans="1:13" x14ac:dyDescent="0.2">
      <c r="A214" s="149"/>
      <c r="B214" s="149"/>
      <c r="C214" s="149"/>
      <c r="D214" s="149"/>
      <c r="E214" s="149"/>
      <c r="F214" s="149"/>
      <c r="G214" s="149"/>
      <c r="H214" s="149"/>
      <c r="I214" s="149"/>
      <c r="J214" s="149"/>
      <c r="K214" s="149"/>
      <c r="L214" s="149"/>
      <c r="M214" s="149"/>
    </row>
    <row r="215" spans="1:13" x14ac:dyDescent="0.2">
      <c r="A215" s="149"/>
      <c r="B215" s="149"/>
      <c r="C215" s="149"/>
      <c r="D215" s="149"/>
      <c r="E215" s="149"/>
      <c r="F215" s="149"/>
      <c r="G215" s="149"/>
      <c r="H215" s="149"/>
      <c r="I215" s="149"/>
      <c r="J215" s="149"/>
      <c r="K215" s="149"/>
      <c r="L215" s="149"/>
      <c r="M215" s="149"/>
    </row>
    <row r="216" spans="1:13" x14ac:dyDescent="0.2">
      <c r="A216" s="149"/>
      <c r="B216" s="149"/>
      <c r="C216" s="149"/>
      <c r="D216" s="149"/>
      <c r="E216" s="149"/>
      <c r="F216" s="149"/>
      <c r="G216" s="149"/>
      <c r="H216" s="149"/>
      <c r="I216" s="149"/>
      <c r="J216" s="149"/>
      <c r="K216" s="149"/>
      <c r="L216" s="149"/>
      <c r="M216" s="149"/>
    </row>
    <row r="217" spans="1:13" x14ac:dyDescent="0.2">
      <c r="A217" s="149"/>
      <c r="B217" s="149"/>
      <c r="C217" s="149"/>
      <c r="D217" s="149"/>
      <c r="E217" s="149"/>
      <c r="F217" s="149"/>
      <c r="G217" s="149"/>
      <c r="H217" s="149"/>
      <c r="I217" s="149"/>
      <c r="J217" s="149"/>
      <c r="K217" s="149"/>
      <c r="L217" s="149"/>
      <c r="M217" s="149"/>
    </row>
    <row r="218" spans="1:13" x14ac:dyDescent="0.2">
      <c r="A218" s="149"/>
      <c r="B218" s="149"/>
      <c r="C218" s="149"/>
      <c r="D218" s="149"/>
      <c r="E218" s="149"/>
      <c r="F218" s="149"/>
      <c r="G218" s="149"/>
      <c r="H218" s="149"/>
      <c r="I218" s="149"/>
      <c r="J218" s="149"/>
      <c r="K218" s="149"/>
      <c r="L218" s="149"/>
      <c r="M218" s="149"/>
    </row>
    <row r="219" spans="1:13" x14ac:dyDescent="0.2">
      <c r="A219" s="149"/>
      <c r="B219" s="149"/>
      <c r="C219" s="149"/>
      <c r="D219" s="149"/>
      <c r="E219" s="149"/>
      <c r="F219" s="149"/>
      <c r="G219" s="149"/>
      <c r="H219" s="149"/>
      <c r="I219" s="149"/>
      <c r="J219" s="149"/>
      <c r="K219" s="149"/>
      <c r="L219" s="149"/>
      <c r="M219" s="149"/>
    </row>
    <row r="220" spans="1:13" x14ac:dyDescent="0.2">
      <c r="A220" s="149"/>
      <c r="B220" s="149"/>
      <c r="C220" s="149"/>
      <c r="D220" s="149"/>
      <c r="E220" s="149"/>
      <c r="F220" s="149"/>
      <c r="G220" s="149"/>
      <c r="H220" s="149"/>
      <c r="I220" s="149"/>
      <c r="J220" s="149"/>
      <c r="K220" s="149"/>
      <c r="L220" s="149"/>
      <c r="M220" s="149"/>
    </row>
    <row r="221" spans="1:13" x14ac:dyDescent="0.2">
      <c r="A221" s="149"/>
      <c r="B221" s="149"/>
      <c r="C221" s="149"/>
      <c r="D221" s="149"/>
      <c r="E221" s="149"/>
      <c r="F221" s="149"/>
      <c r="G221" s="149"/>
      <c r="H221" s="149"/>
      <c r="I221" s="149"/>
      <c r="J221" s="149"/>
      <c r="K221" s="149"/>
      <c r="L221" s="149"/>
      <c r="M221" s="149"/>
    </row>
    <row r="222" spans="1:13" x14ac:dyDescent="0.2">
      <c r="A222" s="149"/>
      <c r="B222" s="149"/>
      <c r="C222" s="149"/>
      <c r="D222" s="149"/>
      <c r="E222" s="149"/>
      <c r="F222" s="149"/>
      <c r="G222" s="149"/>
      <c r="H222" s="149"/>
      <c r="I222" s="149"/>
      <c r="J222" s="149"/>
      <c r="K222" s="149"/>
      <c r="L222" s="149"/>
      <c r="M222" s="149"/>
    </row>
    <row r="223" spans="1:13" x14ac:dyDescent="0.2">
      <c r="A223" s="149"/>
      <c r="B223" s="149"/>
      <c r="C223" s="149"/>
      <c r="D223" s="149"/>
      <c r="E223" s="149"/>
      <c r="F223" s="149"/>
      <c r="G223" s="149"/>
      <c r="H223" s="149"/>
      <c r="I223" s="149"/>
      <c r="J223" s="149"/>
      <c r="K223" s="149"/>
      <c r="L223" s="149"/>
      <c r="M223" s="149"/>
    </row>
    <row r="224" spans="1:13" x14ac:dyDescent="0.2">
      <c r="A224" s="149"/>
      <c r="B224" s="149"/>
      <c r="C224" s="149"/>
      <c r="D224" s="149"/>
      <c r="E224" s="149"/>
      <c r="F224" s="149"/>
      <c r="G224" s="149"/>
      <c r="H224" s="149"/>
      <c r="I224" s="149"/>
      <c r="J224" s="149"/>
      <c r="K224" s="149"/>
      <c r="L224" s="149"/>
      <c r="M224" s="149"/>
    </row>
    <row r="225" spans="1:13" x14ac:dyDescent="0.2">
      <c r="A225" s="149"/>
      <c r="B225" s="149"/>
      <c r="C225" s="149"/>
      <c r="D225" s="149"/>
      <c r="E225" s="149"/>
      <c r="F225" s="149"/>
      <c r="G225" s="149"/>
      <c r="H225" s="149"/>
      <c r="I225" s="149"/>
      <c r="J225" s="149"/>
      <c r="K225" s="149"/>
      <c r="L225" s="149"/>
      <c r="M225" s="149"/>
    </row>
    <row r="226" spans="1:13" x14ac:dyDescent="0.2">
      <c r="A226" s="149"/>
      <c r="B226" s="149"/>
      <c r="C226" s="149"/>
      <c r="D226" s="149"/>
      <c r="E226" s="149"/>
      <c r="F226" s="149"/>
      <c r="G226" s="149"/>
      <c r="H226" s="149"/>
      <c r="I226" s="149"/>
      <c r="J226" s="149"/>
    </row>
    <row r="227" spans="1:13" x14ac:dyDescent="0.2">
      <c r="A227" s="149"/>
      <c r="B227" s="149"/>
      <c r="C227" s="149"/>
      <c r="D227" s="149"/>
      <c r="E227" s="149"/>
      <c r="F227" s="149"/>
      <c r="G227" s="149"/>
      <c r="H227" s="149"/>
      <c r="I227" s="149"/>
      <c r="J227" s="149"/>
    </row>
    <row r="228" spans="1:13" x14ac:dyDescent="0.2">
      <c r="A228" s="149"/>
      <c r="B228" s="149"/>
      <c r="C228" s="149"/>
      <c r="D228" s="149"/>
      <c r="E228" s="149"/>
      <c r="F228" s="149"/>
      <c r="G228" s="149"/>
      <c r="H228" s="149"/>
      <c r="I228" s="149"/>
      <c r="J228" s="149"/>
    </row>
    <row r="229" spans="1:13" x14ac:dyDescent="0.2">
      <c r="A229" s="149"/>
      <c r="B229" s="149"/>
      <c r="C229" s="149"/>
      <c r="D229" s="149"/>
      <c r="E229" s="149"/>
      <c r="F229" s="149"/>
      <c r="G229" s="149"/>
      <c r="H229" s="149"/>
      <c r="I229" s="149"/>
      <c r="J229" s="149"/>
    </row>
    <row r="230" spans="1:13" x14ac:dyDescent="0.2">
      <c r="A230" s="149"/>
      <c r="B230" s="149"/>
      <c r="C230" s="149"/>
      <c r="D230" s="149"/>
      <c r="E230" s="149"/>
      <c r="F230" s="149"/>
      <c r="G230" s="149"/>
      <c r="H230" s="149"/>
      <c r="I230" s="149"/>
      <c r="J230" s="149"/>
    </row>
    <row r="231" spans="1:13" x14ac:dyDescent="0.2">
      <c r="A231" s="149"/>
      <c r="B231" s="149"/>
      <c r="C231" s="149"/>
      <c r="D231" s="149"/>
      <c r="E231" s="149"/>
      <c r="F231" s="149"/>
      <c r="G231" s="149"/>
      <c r="H231" s="149"/>
      <c r="I231" s="149"/>
      <c r="J231" s="149"/>
    </row>
    <row r="232" spans="1:13" x14ac:dyDescent="0.2">
      <c r="A232" s="149"/>
      <c r="B232" s="149"/>
      <c r="C232" s="149"/>
      <c r="D232" s="149"/>
      <c r="E232" s="149"/>
      <c r="F232" s="149"/>
      <c r="G232" s="149"/>
      <c r="H232" s="149"/>
      <c r="I232" s="149"/>
      <c r="J232" s="149"/>
    </row>
    <row r="233" spans="1:13" x14ac:dyDescent="0.2">
      <c r="A233" s="149"/>
      <c r="B233" s="149"/>
      <c r="C233" s="149"/>
      <c r="D233" s="149"/>
      <c r="E233" s="149"/>
      <c r="F233" s="149"/>
      <c r="G233" s="149"/>
      <c r="H233" s="149"/>
      <c r="I233" s="149"/>
      <c r="J233" s="149"/>
    </row>
    <row r="234" spans="1:13" x14ac:dyDescent="0.2">
      <c r="A234" s="149"/>
      <c r="B234" s="149"/>
      <c r="C234" s="149"/>
      <c r="D234" s="149"/>
      <c r="E234" s="149"/>
      <c r="F234" s="149"/>
      <c r="G234" s="149"/>
      <c r="H234" s="149"/>
      <c r="I234" s="149"/>
      <c r="J234" s="149"/>
    </row>
    <row r="235" spans="1:13" x14ac:dyDescent="0.2">
      <c r="A235" s="149"/>
      <c r="B235" s="149"/>
      <c r="C235" s="149"/>
      <c r="D235" s="149"/>
      <c r="E235" s="149"/>
      <c r="F235" s="149"/>
      <c r="G235" s="149"/>
      <c r="H235" s="149"/>
      <c r="I235" s="149"/>
      <c r="J235" s="149"/>
    </row>
    <row r="236" spans="1:13" x14ac:dyDescent="0.2">
      <c r="A236" s="149"/>
      <c r="B236" s="149"/>
      <c r="C236" s="149"/>
      <c r="D236" s="149"/>
      <c r="E236" s="149"/>
      <c r="F236" s="149"/>
      <c r="G236" s="149"/>
      <c r="H236" s="149"/>
      <c r="I236" s="149"/>
      <c r="J236" s="149"/>
    </row>
    <row r="237" spans="1:13" x14ac:dyDescent="0.2">
      <c r="A237" s="149"/>
      <c r="B237" s="149"/>
      <c r="C237" s="149"/>
      <c r="D237" s="149"/>
      <c r="E237" s="149"/>
      <c r="F237" s="149"/>
      <c r="G237" s="149"/>
      <c r="H237" s="149"/>
      <c r="I237" s="149"/>
      <c r="J237" s="149"/>
    </row>
    <row r="238" spans="1:13" x14ac:dyDescent="0.2">
      <c r="A238" s="149"/>
      <c r="B238" s="149"/>
      <c r="C238" s="149"/>
      <c r="D238" s="149"/>
      <c r="E238" s="149"/>
      <c r="F238" s="149"/>
      <c r="G238" s="149"/>
      <c r="H238" s="149"/>
      <c r="I238" s="149"/>
      <c r="J238" s="149"/>
    </row>
    <row r="239" spans="1:13" x14ac:dyDescent="0.2">
      <c r="A239" s="149"/>
      <c r="B239" s="149"/>
      <c r="C239" s="149"/>
      <c r="D239" s="149"/>
      <c r="E239" s="149"/>
      <c r="F239" s="149"/>
      <c r="G239" s="149"/>
      <c r="H239" s="149"/>
      <c r="I239" s="149"/>
      <c r="J239" s="149"/>
    </row>
    <row r="240" spans="1:13" x14ac:dyDescent="0.2">
      <c r="A240" s="149"/>
      <c r="B240" s="149"/>
      <c r="C240" s="149"/>
      <c r="D240" s="149"/>
      <c r="E240" s="149"/>
      <c r="F240" s="149"/>
      <c r="G240" s="149"/>
      <c r="H240" s="149"/>
      <c r="I240" s="149"/>
      <c r="J240" s="149"/>
    </row>
    <row r="241" spans="1:10" x14ac:dyDescent="0.2">
      <c r="A241" s="149"/>
      <c r="B241" s="149"/>
      <c r="C241" s="149"/>
      <c r="D241" s="149"/>
      <c r="E241" s="149"/>
      <c r="F241" s="149"/>
      <c r="G241" s="149"/>
      <c r="H241" s="149"/>
      <c r="I241" s="149"/>
      <c r="J241" s="149"/>
    </row>
    <row r="242" spans="1:10" x14ac:dyDescent="0.2">
      <c r="A242" s="149"/>
      <c r="B242" s="149"/>
      <c r="C242" s="149"/>
      <c r="D242" s="149"/>
      <c r="E242" s="149"/>
      <c r="F242" s="149"/>
      <c r="G242" s="149"/>
      <c r="H242" s="149"/>
      <c r="I242" s="149"/>
      <c r="J242" s="149"/>
    </row>
    <row r="243" spans="1:10" x14ac:dyDescent="0.2">
      <c r="A243" s="149"/>
      <c r="B243" s="149"/>
      <c r="C243" s="149"/>
      <c r="D243" s="149"/>
      <c r="E243" s="149"/>
      <c r="F243" s="149"/>
      <c r="G243" s="149"/>
      <c r="H243" s="149"/>
      <c r="I243" s="149"/>
      <c r="J243" s="149"/>
    </row>
    <row r="244" spans="1:10" x14ac:dyDescent="0.2">
      <c r="A244" s="149"/>
      <c r="B244" s="149"/>
      <c r="C244" s="149"/>
      <c r="D244" s="149"/>
      <c r="E244" s="149"/>
      <c r="F244" s="149"/>
      <c r="G244" s="149"/>
      <c r="H244" s="149"/>
      <c r="I244" s="149"/>
      <c r="J244" s="149"/>
    </row>
    <row r="245" spans="1:10" x14ac:dyDescent="0.2">
      <c r="A245" s="149"/>
      <c r="B245" s="149"/>
      <c r="C245" s="149"/>
      <c r="D245" s="149"/>
      <c r="E245" s="149"/>
      <c r="F245" s="149"/>
      <c r="G245" s="149"/>
      <c r="H245" s="149"/>
      <c r="I245" s="149"/>
      <c r="J245" s="149"/>
    </row>
    <row r="246" spans="1:10" x14ac:dyDescent="0.2">
      <c r="A246" s="149"/>
      <c r="B246" s="149"/>
      <c r="C246" s="149"/>
      <c r="D246" s="149"/>
      <c r="E246" s="149"/>
      <c r="F246" s="149"/>
      <c r="G246" s="149"/>
      <c r="H246" s="149"/>
      <c r="I246" s="149"/>
      <c r="J246" s="149"/>
    </row>
    <row r="247" spans="1:10" x14ac:dyDescent="0.2">
      <c r="A247" s="149"/>
      <c r="B247" s="149"/>
      <c r="C247" s="149"/>
      <c r="D247" s="149"/>
      <c r="E247" s="149"/>
      <c r="F247" s="149"/>
      <c r="G247" s="149"/>
      <c r="H247" s="149"/>
      <c r="I247" s="149"/>
      <c r="J247" s="149"/>
    </row>
    <row r="248" spans="1:10" x14ac:dyDescent="0.2">
      <c r="A248" s="149"/>
      <c r="B248" s="149"/>
      <c r="C248" s="149"/>
      <c r="D248" s="149"/>
      <c r="E248" s="149"/>
      <c r="F248" s="149"/>
      <c r="G248" s="149"/>
      <c r="H248" s="149"/>
      <c r="I248" s="149"/>
      <c r="J248" s="149"/>
    </row>
    <row r="249" spans="1:10" x14ac:dyDescent="0.2">
      <c r="A249" s="149"/>
      <c r="B249" s="149"/>
      <c r="C249" s="149"/>
      <c r="D249" s="149"/>
      <c r="E249" s="149"/>
      <c r="F249" s="149"/>
      <c r="G249" s="149"/>
      <c r="H249" s="149"/>
      <c r="I249" s="149"/>
      <c r="J249" s="149"/>
    </row>
    <row r="250" spans="1:10" x14ac:dyDescent="0.2">
      <c r="A250" s="149"/>
      <c r="B250" s="149"/>
      <c r="C250" s="149"/>
      <c r="D250" s="149"/>
      <c r="E250" s="149"/>
      <c r="F250" s="149"/>
      <c r="G250" s="149"/>
      <c r="H250" s="149"/>
      <c r="I250" s="149"/>
      <c r="J250" s="149"/>
    </row>
    <row r="251" spans="1:10" x14ac:dyDescent="0.2">
      <c r="A251" s="149"/>
      <c r="B251" s="149"/>
      <c r="C251" s="149"/>
      <c r="D251" s="149"/>
      <c r="E251" s="149"/>
      <c r="F251" s="149"/>
      <c r="G251" s="149"/>
      <c r="H251" s="149"/>
      <c r="I251" s="149"/>
      <c r="J251" s="149"/>
    </row>
    <row r="252" spans="1:10" x14ac:dyDescent="0.2">
      <c r="A252" s="149"/>
      <c r="B252" s="149"/>
      <c r="C252" s="149"/>
      <c r="D252" s="149"/>
      <c r="E252" s="149"/>
      <c r="F252" s="149"/>
      <c r="G252" s="149"/>
      <c r="H252" s="149"/>
      <c r="I252" s="149"/>
      <c r="J252" s="149"/>
    </row>
    <row r="253" spans="1:10" x14ac:dyDescent="0.2">
      <c r="A253" s="149"/>
      <c r="B253" s="149"/>
      <c r="C253" s="149"/>
      <c r="D253" s="149"/>
      <c r="E253" s="149"/>
      <c r="F253" s="149"/>
      <c r="G253" s="149"/>
      <c r="H253" s="149"/>
      <c r="I253" s="149"/>
      <c r="J253" s="149"/>
    </row>
    <row r="254" spans="1:10" x14ac:dyDescent="0.2">
      <c r="A254" s="149"/>
      <c r="B254" s="149"/>
      <c r="C254" s="149"/>
      <c r="D254" s="149"/>
      <c r="E254" s="149"/>
      <c r="F254" s="149"/>
      <c r="G254" s="149"/>
      <c r="H254" s="149"/>
      <c r="I254" s="149"/>
      <c r="J254" s="149"/>
    </row>
    <row r="255" spans="1:10" x14ac:dyDescent="0.2">
      <c r="A255" s="149"/>
      <c r="B255" s="149"/>
      <c r="C255" s="149"/>
      <c r="D255" s="149"/>
      <c r="E255" s="149"/>
      <c r="F255" s="149"/>
      <c r="G255" s="149"/>
      <c r="H255" s="149"/>
      <c r="I255" s="149"/>
      <c r="J255" s="149"/>
    </row>
    <row r="256" spans="1:10" x14ac:dyDescent="0.2">
      <c r="A256" s="149"/>
      <c r="B256" s="149"/>
      <c r="C256" s="149"/>
      <c r="D256" s="149"/>
      <c r="E256" s="149"/>
      <c r="F256" s="149"/>
      <c r="G256" s="149"/>
      <c r="H256" s="149"/>
      <c r="I256" s="149"/>
      <c r="J256" s="149"/>
    </row>
    <row r="257" spans="1:10" x14ac:dyDescent="0.2">
      <c r="A257" s="149"/>
      <c r="B257" s="149"/>
      <c r="C257" s="149"/>
      <c r="D257" s="149"/>
      <c r="E257" s="149"/>
      <c r="F257" s="149"/>
      <c r="G257" s="149"/>
      <c r="H257" s="149"/>
      <c r="I257" s="149"/>
      <c r="J257" s="149"/>
    </row>
    <row r="258" spans="1:10" x14ac:dyDescent="0.2">
      <c r="A258" s="149"/>
      <c r="B258" s="149"/>
      <c r="C258" s="149"/>
      <c r="D258" s="149"/>
      <c r="E258" s="149"/>
      <c r="F258" s="149"/>
      <c r="G258" s="149"/>
      <c r="H258" s="149"/>
      <c r="I258" s="149"/>
      <c r="J258" s="149"/>
    </row>
    <row r="259" spans="1:10" x14ac:dyDescent="0.2">
      <c r="A259" s="149"/>
      <c r="B259" s="149"/>
      <c r="C259" s="149"/>
      <c r="D259" s="149"/>
      <c r="E259" s="149"/>
      <c r="F259" s="149"/>
      <c r="G259" s="149"/>
      <c r="H259" s="149"/>
      <c r="I259" s="149"/>
      <c r="J259" s="149"/>
    </row>
    <row r="260" spans="1:10" x14ac:dyDescent="0.2">
      <c r="A260" s="149"/>
      <c r="B260" s="149"/>
      <c r="C260" s="149"/>
      <c r="D260" s="149"/>
      <c r="E260" s="149"/>
      <c r="F260" s="149"/>
      <c r="G260" s="149"/>
      <c r="H260" s="149"/>
      <c r="I260" s="149"/>
      <c r="J260" s="149"/>
    </row>
    <row r="261" spans="1:10" x14ac:dyDescent="0.2">
      <c r="A261" s="149"/>
      <c r="B261" s="149"/>
      <c r="C261" s="149"/>
      <c r="D261" s="149"/>
      <c r="E261" s="149"/>
      <c r="F261" s="149"/>
      <c r="G261" s="149"/>
      <c r="H261" s="149"/>
      <c r="I261" s="149"/>
      <c r="J261" s="149"/>
    </row>
    <row r="262" spans="1:10" x14ac:dyDescent="0.2">
      <c r="A262" s="149"/>
      <c r="B262" s="149"/>
      <c r="C262" s="149"/>
      <c r="D262" s="149"/>
      <c r="E262" s="149"/>
      <c r="F262" s="149"/>
      <c r="G262" s="149"/>
      <c r="H262" s="149"/>
      <c r="I262" s="149"/>
      <c r="J262" s="149"/>
    </row>
    <row r="263" spans="1:10" x14ac:dyDescent="0.2">
      <c r="A263" s="149"/>
      <c r="B263" s="149"/>
      <c r="C263" s="149"/>
      <c r="D263" s="149"/>
      <c r="E263" s="149"/>
      <c r="F263" s="149"/>
      <c r="G263" s="149"/>
      <c r="H263" s="149"/>
      <c r="I263" s="149"/>
      <c r="J263" s="149"/>
    </row>
    <row r="264" spans="1:10" x14ac:dyDescent="0.2">
      <c r="A264" s="149"/>
      <c r="B264" s="149"/>
      <c r="C264" s="149"/>
      <c r="D264" s="149"/>
      <c r="E264" s="149"/>
      <c r="F264" s="149"/>
      <c r="G264" s="149"/>
      <c r="H264" s="149"/>
      <c r="I264" s="149"/>
      <c r="J264" s="149"/>
    </row>
    <row r="265" spans="1:10" x14ac:dyDescent="0.2">
      <c r="A265" s="149"/>
      <c r="B265" s="149"/>
      <c r="C265" s="149"/>
      <c r="D265" s="149"/>
      <c r="E265" s="149"/>
      <c r="F265" s="149"/>
      <c r="G265" s="149"/>
      <c r="H265" s="149"/>
      <c r="I265" s="149"/>
      <c r="J265" s="149"/>
    </row>
    <row r="266" spans="1:10" x14ac:dyDescent="0.2">
      <c r="A266" s="149"/>
      <c r="B266" s="149"/>
      <c r="C266" s="149"/>
      <c r="D266" s="149"/>
      <c r="E266" s="149"/>
      <c r="F266" s="149"/>
      <c r="G266" s="149"/>
      <c r="H266" s="149"/>
      <c r="I266" s="149"/>
      <c r="J266" s="149"/>
    </row>
    <row r="267" spans="1:10" x14ac:dyDescent="0.2">
      <c r="A267" s="149"/>
      <c r="B267" s="149"/>
      <c r="C267" s="149"/>
      <c r="D267" s="149"/>
      <c r="E267" s="149"/>
      <c r="F267" s="149"/>
      <c r="G267" s="149"/>
      <c r="H267" s="149"/>
      <c r="I267" s="149"/>
      <c r="J267" s="149"/>
    </row>
    <row r="268" spans="1:10" x14ac:dyDescent="0.2">
      <c r="A268" s="149"/>
      <c r="B268" s="149"/>
      <c r="C268" s="149"/>
      <c r="D268" s="149"/>
      <c r="E268" s="149"/>
      <c r="F268" s="149"/>
      <c r="G268" s="149"/>
      <c r="H268" s="149"/>
      <c r="I268" s="149"/>
      <c r="J268" s="149"/>
    </row>
    <row r="269" spans="1:10" x14ac:dyDescent="0.2">
      <c r="A269" s="149"/>
      <c r="B269" s="149"/>
      <c r="C269" s="149"/>
      <c r="D269" s="149"/>
      <c r="E269" s="149"/>
      <c r="F269" s="149"/>
      <c r="G269" s="149"/>
      <c r="H269" s="149"/>
      <c r="I269" s="149"/>
      <c r="J269" s="149"/>
    </row>
    <row r="270" spans="1:10" x14ac:dyDescent="0.2">
      <c r="A270" s="149"/>
      <c r="B270" s="149"/>
      <c r="C270" s="149"/>
      <c r="D270" s="149"/>
      <c r="E270" s="149"/>
      <c r="F270" s="149"/>
      <c r="G270" s="149"/>
      <c r="H270" s="149"/>
      <c r="I270" s="149"/>
      <c r="J270" s="149"/>
    </row>
    <row r="271" spans="1:10" x14ac:dyDescent="0.2">
      <c r="A271" s="149"/>
      <c r="B271" s="149"/>
      <c r="C271" s="149"/>
      <c r="D271" s="149"/>
      <c r="E271" s="149"/>
      <c r="F271" s="149"/>
      <c r="G271" s="149"/>
      <c r="H271" s="149"/>
      <c r="I271" s="149"/>
      <c r="J271" s="149"/>
    </row>
    <row r="272" spans="1:10" x14ac:dyDescent="0.2">
      <c r="A272" s="149"/>
      <c r="B272" s="149"/>
      <c r="C272" s="149"/>
      <c r="D272" s="149"/>
      <c r="E272" s="149"/>
      <c r="F272" s="149"/>
      <c r="G272" s="149"/>
      <c r="H272" s="149"/>
      <c r="I272" s="149"/>
      <c r="J272" s="149"/>
    </row>
    <row r="273" spans="1:10" x14ac:dyDescent="0.2">
      <c r="A273" s="149"/>
      <c r="B273" s="149"/>
      <c r="C273" s="149"/>
      <c r="D273" s="149"/>
      <c r="E273" s="149"/>
      <c r="F273" s="149"/>
      <c r="G273" s="149"/>
      <c r="H273" s="149"/>
      <c r="I273" s="149"/>
      <c r="J273" s="149"/>
    </row>
    <row r="274" spans="1:10" x14ac:dyDescent="0.2">
      <c r="A274" s="149"/>
      <c r="B274" s="149"/>
      <c r="C274" s="149"/>
      <c r="D274" s="149"/>
      <c r="E274" s="149"/>
      <c r="F274" s="149"/>
      <c r="G274" s="149"/>
      <c r="H274" s="149"/>
      <c r="I274" s="149"/>
      <c r="J274" s="149"/>
    </row>
    <row r="275" spans="1:10" x14ac:dyDescent="0.2">
      <c r="A275" s="149"/>
      <c r="B275" s="149"/>
      <c r="C275" s="149"/>
      <c r="D275" s="149"/>
      <c r="E275" s="149"/>
      <c r="F275" s="149"/>
      <c r="G275" s="149"/>
      <c r="H275" s="149"/>
      <c r="I275" s="149"/>
      <c r="J275" s="149"/>
    </row>
    <row r="276" spans="1:10" x14ac:dyDescent="0.2">
      <c r="A276" s="149"/>
      <c r="B276" s="149"/>
      <c r="C276" s="149"/>
      <c r="D276" s="149"/>
      <c r="E276" s="149"/>
      <c r="F276" s="149"/>
      <c r="G276" s="149"/>
      <c r="H276" s="149"/>
      <c r="I276" s="149"/>
      <c r="J276" s="149"/>
    </row>
    <row r="277" spans="1:10" x14ac:dyDescent="0.2">
      <c r="A277" s="149"/>
      <c r="B277" s="149"/>
      <c r="C277" s="149"/>
      <c r="D277" s="149"/>
      <c r="E277" s="149"/>
      <c r="F277" s="149"/>
      <c r="G277" s="149"/>
      <c r="H277" s="149"/>
      <c r="I277" s="149"/>
      <c r="J277" s="149"/>
    </row>
    <row r="278" spans="1:10" x14ac:dyDescent="0.2">
      <c r="A278" s="149"/>
      <c r="B278" s="149"/>
      <c r="C278" s="149"/>
      <c r="D278" s="149"/>
      <c r="E278" s="149"/>
      <c r="F278" s="149"/>
      <c r="G278" s="149"/>
      <c r="H278" s="149"/>
      <c r="I278" s="149"/>
      <c r="J278" s="149"/>
    </row>
    <row r="279" spans="1:10" x14ac:dyDescent="0.2">
      <c r="A279" s="149"/>
      <c r="B279" s="149"/>
      <c r="C279" s="149"/>
      <c r="D279" s="149"/>
      <c r="E279" s="149"/>
      <c r="F279" s="149"/>
      <c r="G279" s="149"/>
      <c r="H279" s="149"/>
      <c r="I279" s="149"/>
      <c r="J279" s="149"/>
    </row>
    <row r="280" spans="1:10" x14ac:dyDescent="0.2">
      <c r="A280" s="149"/>
      <c r="B280" s="149"/>
      <c r="C280" s="149"/>
      <c r="D280" s="149"/>
      <c r="E280" s="149"/>
      <c r="F280" s="149"/>
      <c r="G280" s="149"/>
      <c r="H280" s="149"/>
      <c r="I280" s="149"/>
      <c r="J280" s="149"/>
    </row>
    <row r="281" spans="1:10" x14ac:dyDescent="0.2">
      <c r="A281" s="149"/>
      <c r="B281" s="149"/>
      <c r="C281" s="149"/>
      <c r="D281" s="149"/>
      <c r="E281" s="149"/>
      <c r="F281" s="149"/>
      <c r="G281" s="149"/>
      <c r="H281" s="149"/>
      <c r="I281" s="149"/>
      <c r="J281" s="149"/>
    </row>
    <row r="282" spans="1:10" x14ac:dyDescent="0.2">
      <c r="A282" s="149"/>
      <c r="B282" s="149"/>
      <c r="C282" s="149"/>
      <c r="D282" s="149"/>
      <c r="E282" s="149"/>
      <c r="F282" s="149"/>
      <c r="G282" s="149"/>
      <c r="H282" s="149"/>
      <c r="I282" s="149"/>
      <c r="J282" s="149"/>
    </row>
    <row r="283" spans="1:10" x14ac:dyDescent="0.2">
      <c r="A283" s="149"/>
      <c r="B283" s="149"/>
      <c r="C283" s="149"/>
      <c r="D283" s="149"/>
      <c r="E283" s="149"/>
      <c r="F283" s="149"/>
      <c r="G283" s="149"/>
      <c r="H283" s="149"/>
      <c r="I283" s="149"/>
      <c r="J283" s="149"/>
    </row>
    <row r="284" spans="1:10" x14ac:dyDescent="0.2">
      <c r="A284" s="149"/>
      <c r="B284" s="149"/>
      <c r="C284" s="149"/>
      <c r="D284" s="149"/>
      <c r="E284" s="149"/>
      <c r="F284" s="149"/>
      <c r="G284" s="149"/>
      <c r="H284" s="149"/>
      <c r="I284" s="149"/>
      <c r="J284" s="149"/>
    </row>
    <row r="285" spans="1:10" x14ac:dyDescent="0.2">
      <c r="A285" s="149"/>
      <c r="B285" s="149"/>
      <c r="C285" s="149"/>
      <c r="D285" s="149"/>
      <c r="E285" s="149"/>
      <c r="F285" s="149"/>
      <c r="G285" s="149"/>
      <c r="H285" s="149"/>
      <c r="I285" s="149"/>
      <c r="J285" s="149"/>
    </row>
    <row r="286" spans="1:10" x14ac:dyDescent="0.2">
      <c r="A286" s="149"/>
      <c r="B286" s="149"/>
      <c r="C286" s="149"/>
      <c r="D286" s="149"/>
      <c r="E286" s="149"/>
      <c r="F286" s="149"/>
      <c r="G286" s="149"/>
      <c r="H286" s="149"/>
      <c r="I286" s="149"/>
      <c r="J286" s="149"/>
    </row>
    <row r="287" spans="1:10" x14ac:dyDescent="0.2">
      <c r="A287" s="149"/>
      <c r="B287" s="149"/>
      <c r="C287" s="149"/>
      <c r="D287" s="149"/>
      <c r="E287" s="149"/>
      <c r="F287" s="149"/>
      <c r="G287" s="149"/>
      <c r="H287" s="149"/>
      <c r="I287" s="149"/>
      <c r="J287" s="149"/>
    </row>
    <row r="288" spans="1:10" x14ac:dyDescent="0.2">
      <c r="A288" s="149"/>
      <c r="B288" s="149"/>
      <c r="C288" s="149"/>
      <c r="D288" s="149"/>
      <c r="E288" s="149"/>
      <c r="F288" s="149"/>
      <c r="G288" s="149"/>
      <c r="H288" s="149"/>
      <c r="I288" s="149"/>
      <c r="J288" s="149"/>
    </row>
    <row r="289" spans="1:10" x14ac:dyDescent="0.2">
      <c r="A289" s="149"/>
      <c r="B289" s="149"/>
      <c r="C289" s="149"/>
      <c r="D289" s="149"/>
      <c r="E289" s="149"/>
      <c r="F289" s="149"/>
      <c r="G289" s="149"/>
      <c r="H289" s="149"/>
      <c r="I289" s="149"/>
      <c r="J289" s="149"/>
    </row>
    <row r="290" spans="1:10" x14ac:dyDescent="0.2">
      <c r="A290" s="149"/>
      <c r="B290" s="149"/>
      <c r="C290" s="149"/>
      <c r="D290" s="149"/>
      <c r="E290" s="149"/>
      <c r="F290" s="149"/>
      <c r="G290" s="149"/>
      <c r="H290" s="149"/>
      <c r="I290" s="149"/>
      <c r="J290" s="149"/>
    </row>
    <row r="291" spans="1:10" x14ac:dyDescent="0.2">
      <c r="A291" s="149"/>
      <c r="B291" s="149"/>
      <c r="C291" s="149"/>
      <c r="D291" s="149"/>
      <c r="E291" s="149"/>
      <c r="F291" s="149"/>
      <c r="G291" s="149"/>
      <c r="H291" s="149"/>
      <c r="I291" s="149"/>
      <c r="J291" s="149"/>
    </row>
    <row r="292" spans="1:10" x14ac:dyDescent="0.2">
      <c r="A292" s="149"/>
      <c r="B292" s="149"/>
      <c r="C292" s="149"/>
      <c r="D292" s="149"/>
      <c r="E292" s="149"/>
      <c r="F292" s="149"/>
      <c r="G292" s="149"/>
      <c r="H292" s="149"/>
      <c r="I292" s="149"/>
      <c r="J292" s="149"/>
    </row>
    <row r="293" spans="1:10" x14ac:dyDescent="0.2">
      <c r="A293" s="149"/>
      <c r="B293" s="149"/>
      <c r="C293" s="149"/>
      <c r="D293" s="149"/>
      <c r="E293" s="149"/>
      <c r="F293" s="149"/>
      <c r="G293" s="149"/>
      <c r="H293" s="149"/>
      <c r="I293" s="149"/>
      <c r="J293" s="149"/>
    </row>
    <row r="294" spans="1:10" x14ac:dyDescent="0.2">
      <c r="A294" s="149"/>
      <c r="B294" s="149"/>
      <c r="C294" s="149"/>
      <c r="D294" s="149"/>
      <c r="E294" s="149"/>
      <c r="F294" s="149"/>
      <c r="G294" s="149"/>
      <c r="H294" s="149"/>
      <c r="I294" s="149"/>
      <c r="J294" s="149"/>
    </row>
    <row r="295" spans="1:10" x14ac:dyDescent="0.2">
      <c r="A295" s="149"/>
      <c r="B295" s="149"/>
      <c r="C295" s="149"/>
      <c r="D295" s="149"/>
      <c r="E295" s="149"/>
      <c r="F295" s="149"/>
      <c r="G295" s="149"/>
      <c r="H295" s="149"/>
      <c r="I295" s="149"/>
      <c r="J295" s="149"/>
    </row>
    <row r="296" spans="1:10" x14ac:dyDescent="0.2">
      <c r="A296" s="149"/>
      <c r="B296" s="149"/>
      <c r="C296" s="149"/>
      <c r="D296" s="149"/>
      <c r="E296" s="149"/>
      <c r="F296" s="149"/>
      <c r="G296" s="149"/>
      <c r="H296" s="149"/>
      <c r="I296" s="149"/>
      <c r="J296" s="149"/>
    </row>
    <row r="297" spans="1:10" x14ac:dyDescent="0.2">
      <c r="A297" s="149"/>
      <c r="B297" s="149"/>
      <c r="C297" s="149"/>
      <c r="D297" s="149"/>
      <c r="E297" s="149"/>
      <c r="F297" s="149"/>
      <c r="G297" s="149"/>
      <c r="H297" s="149"/>
      <c r="I297" s="149"/>
      <c r="J297" s="149"/>
    </row>
    <row r="298" spans="1:10" x14ac:dyDescent="0.2">
      <c r="A298" s="149"/>
      <c r="B298" s="149"/>
      <c r="C298" s="149"/>
      <c r="D298" s="149"/>
      <c r="E298" s="149"/>
      <c r="F298" s="149"/>
      <c r="G298" s="149"/>
      <c r="H298" s="149"/>
      <c r="I298" s="149"/>
      <c r="J298" s="149"/>
    </row>
    <row r="299" spans="1:10" x14ac:dyDescent="0.2">
      <c r="A299" s="149"/>
      <c r="B299" s="149"/>
      <c r="C299" s="149"/>
      <c r="D299" s="149"/>
      <c r="E299" s="149"/>
      <c r="F299" s="149"/>
      <c r="G299" s="149"/>
      <c r="H299" s="149"/>
      <c r="I299" s="149"/>
      <c r="J299" s="149"/>
    </row>
    <row r="300" spans="1:10" x14ac:dyDescent="0.2">
      <c r="A300" s="149"/>
      <c r="B300" s="149"/>
      <c r="C300" s="149"/>
      <c r="D300" s="149"/>
      <c r="E300" s="149"/>
      <c r="F300" s="149"/>
      <c r="G300" s="149"/>
      <c r="H300" s="149"/>
      <c r="I300" s="149"/>
      <c r="J300" s="149"/>
    </row>
    <row r="301" spans="1:10" x14ac:dyDescent="0.2">
      <c r="A301" s="149"/>
      <c r="B301" s="149"/>
      <c r="C301" s="149"/>
      <c r="D301" s="149"/>
      <c r="E301" s="149"/>
      <c r="F301" s="149"/>
      <c r="G301" s="149"/>
      <c r="H301" s="149"/>
      <c r="I301" s="149"/>
      <c r="J301" s="149"/>
    </row>
    <row r="302" spans="1:10" x14ac:dyDescent="0.2">
      <c r="A302" s="149"/>
      <c r="B302" s="149"/>
      <c r="C302" s="149"/>
      <c r="D302" s="149"/>
      <c r="E302" s="149"/>
      <c r="F302" s="149"/>
      <c r="G302" s="149"/>
      <c r="H302" s="149"/>
      <c r="I302" s="149"/>
      <c r="J302" s="149"/>
    </row>
    <row r="303" spans="1:10" x14ac:dyDescent="0.2">
      <c r="A303" s="149"/>
      <c r="B303" s="149"/>
      <c r="C303" s="149"/>
      <c r="D303" s="149"/>
      <c r="E303" s="149"/>
      <c r="F303" s="149"/>
      <c r="G303" s="149"/>
      <c r="H303" s="149"/>
      <c r="I303" s="149"/>
      <c r="J303" s="149"/>
    </row>
    <row r="304" spans="1:10" x14ac:dyDescent="0.2">
      <c r="A304" s="149"/>
      <c r="B304" s="149"/>
      <c r="C304" s="149"/>
      <c r="D304" s="149"/>
      <c r="E304" s="149"/>
      <c r="F304" s="149"/>
      <c r="G304" s="149"/>
      <c r="H304" s="149"/>
      <c r="I304" s="149"/>
      <c r="J304" s="149"/>
    </row>
    <row r="305" spans="1:10" x14ac:dyDescent="0.2">
      <c r="A305" s="149"/>
      <c r="B305" s="149"/>
      <c r="C305" s="149"/>
      <c r="D305" s="149"/>
      <c r="E305" s="149"/>
      <c r="F305" s="149"/>
      <c r="G305" s="149"/>
      <c r="H305" s="149"/>
      <c r="I305" s="149"/>
      <c r="J305" s="149"/>
    </row>
    <row r="306" spans="1:10" x14ac:dyDescent="0.2">
      <c r="A306" s="149"/>
      <c r="B306" s="149"/>
      <c r="C306" s="149"/>
      <c r="D306" s="149"/>
      <c r="E306" s="149"/>
      <c r="F306" s="149"/>
      <c r="G306" s="149"/>
      <c r="H306" s="149"/>
      <c r="I306" s="149"/>
      <c r="J306" s="149"/>
    </row>
    <row r="307" spans="1:10" x14ac:dyDescent="0.2">
      <c r="A307" s="149"/>
      <c r="B307" s="149"/>
      <c r="C307" s="149"/>
      <c r="D307" s="149"/>
      <c r="E307" s="149"/>
      <c r="F307" s="149"/>
      <c r="G307" s="149"/>
      <c r="H307" s="149"/>
      <c r="I307" s="149"/>
      <c r="J307" s="149"/>
    </row>
    <row r="308" spans="1:10" x14ac:dyDescent="0.2">
      <c r="A308" s="149"/>
      <c r="B308" s="149"/>
      <c r="C308" s="149"/>
      <c r="D308" s="149"/>
      <c r="E308" s="149"/>
      <c r="F308" s="149"/>
      <c r="G308" s="149"/>
      <c r="H308" s="149"/>
      <c r="I308" s="149"/>
      <c r="J308" s="149"/>
    </row>
    <row r="309" spans="1:10" x14ac:dyDescent="0.2">
      <c r="A309" s="149"/>
      <c r="B309" s="149"/>
      <c r="C309" s="149"/>
      <c r="D309" s="149"/>
      <c r="E309" s="149"/>
      <c r="F309" s="149"/>
      <c r="G309" s="149"/>
      <c r="H309" s="149"/>
      <c r="I309" s="149"/>
      <c r="J309" s="149"/>
    </row>
    <row r="310" spans="1:10" x14ac:dyDescent="0.2">
      <c r="A310" s="149"/>
      <c r="B310" s="149"/>
      <c r="C310" s="149"/>
      <c r="D310" s="149"/>
      <c r="E310" s="149"/>
      <c r="F310" s="149"/>
      <c r="G310" s="149"/>
      <c r="H310" s="149"/>
      <c r="I310" s="149"/>
      <c r="J310" s="149"/>
    </row>
    <row r="311" spans="1:10" x14ac:dyDescent="0.2">
      <c r="A311" s="149"/>
      <c r="B311" s="149"/>
      <c r="C311" s="149"/>
      <c r="D311" s="149"/>
      <c r="E311" s="149"/>
      <c r="F311" s="149"/>
      <c r="G311" s="149"/>
      <c r="H311" s="149"/>
      <c r="I311" s="149"/>
      <c r="J311" s="149"/>
    </row>
    <row r="312" spans="1:10" x14ac:dyDescent="0.2">
      <c r="A312" s="149"/>
      <c r="B312" s="149"/>
      <c r="C312" s="149"/>
      <c r="D312" s="149"/>
      <c r="E312" s="149"/>
      <c r="F312" s="149"/>
      <c r="G312" s="149"/>
      <c r="H312" s="149"/>
      <c r="I312" s="149"/>
      <c r="J312" s="149"/>
    </row>
    <row r="313" spans="1:10" x14ac:dyDescent="0.2">
      <c r="A313" s="149"/>
      <c r="B313" s="149"/>
      <c r="C313" s="149"/>
      <c r="D313" s="149"/>
      <c r="E313" s="149"/>
      <c r="F313" s="149"/>
      <c r="G313" s="149"/>
      <c r="H313" s="149"/>
      <c r="I313" s="149"/>
      <c r="J313" s="149"/>
    </row>
    <row r="314" spans="1:10" x14ac:dyDescent="0.2">
      <c r="A314" s="149"/>
      <c r="B314" s="149"/>
      <c r="C314" s="149"/>
      <c r="D314" s="149"/>
      <c r="E314" s="149"/>
      <c r="F314" s="149"/>
      <c r="G314" s="149"/>
      <c r="H314" s="149"/>
      <c r="I314" s="149"/>
      <c r="J314" s="149"/>
    </row>
    <row r="315" spans="1:10" x14ac:dyDescent="0.2">
      <c r="A315" s="149"/>
      <c r="B315" s="149"/>
      <c r="C315" s="149"/>
      <c r="D315" s="149"/>
      <c r="E315" s="149"/>
      <c r="F315" s="149"/>
      <c r="G315" s="149"/>
      <c r="H315" s="149"/>
      <c r="I315" s="149"/>
      <c r="J315" s="149"/>
    </row>
    <row r="316" spans="1:10" x14ac:dyDescent="0.2">
      <c r="A316" s="149"/>
      <c r="B316" s="149"/>
      <c r="C316" s="149"/>
      <c r="D316" s="149"/>
      <c r="E316" s="149"/>
      <c r="F316" s="149"/>
      <c r="G316" s="149"/>
      <c r="H316" s="149"/>
      <c r="I316" s="149"/>
      <c r="J316" s="149"/>
    </row>
    <row r="317" spans="1:10" x14ac:dyDescent="0.2">
      <c r="A317" s="149"/>
      <c r="B317" s="149"/>
      <c r="C317" s="149"/>
      <c r="D317" s="149"/>
      <c r="E317" s="149"/>
      <c r="F317" s="149"/>
      <c r="G317" s="149"/>
      <c r="H317" s="149"/>
      <c r="I317" s="149"/>
      <c r="J317" s="149"/>
    </row>
    <row r="318" spans="1:10" x14ac:dyDescent="0.2">
      <c r="A318" s="149"/>
      <c r="B318" s="149"/>
      <c r="C318" s="149"/>
      <c r="D318" s="149"/>
      <c r="E318" s="149"/>
      <c r="F318" s="149"/>
      <c r="G318" s="149"/>
      <c r="H318" s="149"/>
      <c r="I318" s="149"/>
      <c r="J318" s="149"/>
    </row>
    <row r="319" spans="1:10" x14ac:dyDescent="0.2">
      <c r="A319" s="149"/>
      <c r="B319" s="149"/>
      <c r="C319" s="149"/>
      <c r="D319" s="149"/>
      <c r="E319" s="149"/>
      <c r="F319" s="149"/>
      <c r="G319" s="149"/>
      <c r="H319" s="149"/>
      <c r="I319" s="149"/>
      <c r="J319" s="149"/>
    </row>
    <row r="320" spans="1:10" x14ac:dyDescent="0.2">
      <c r="A320" s="149"/>
      <c r="B320" s="149"/>
      <c r="C320" s="149"/>
      <c r="D320" s="149"/>
      <c r="E320" s="149"/>
      <c r="F320" s="149"/>
      <c r="G320" s="149"/>
      <c r="H320" s="149"/>
      <c r="I320" s="149"/>
      <c r="J320" s="149"/>
    </row>
    <row r="321" spans="1:10" x14ac:dyDescent="0.2">
      <c r="A321" s="149"/>
      <c r="B321" s="149"/>
      <c r="C321" s="149"/>
      <c r="D321" s="149"/>
      <c r="E321" s="149"/>
      <c r="F321" s="149"/>
      <c r="G321" s="149"/>
      <c r="H321" s="149"/>
      <c r="I321" s="149"/>
      <c r="J321" s="149"/>
    </row>
    <row r="322" spans="1:10" x14ac:dyDescent="0.2">
      <c r="A322" s="149"/>
      <c r="B322" s="149"/>
      <c r="C322" s="149"/>
      <c r="D322" s="149"/>
      <c r="E322" s="149"/>
      <c r="F322" s="149"/>
      <c r="G322" s="149"/>
      <c r="H322" s="149"/>
      <c r="I322" s="149"/>
      <c r="J322" s="149"/>
    </row>
    <row r="323" spans="1:10" x14ac:dyDescent="0.2">
      <c r="A323" s="149"/>
      <c r="B323" s="149"/>
      <c r="C323" s="149"/>
      <c r="D323" s="149"/>
      <c r="E323" s="149"/>
      <c r="F323" s="149"/>
      <c r="G323" s="149"/>
      <c r="H323" s="149"/>
      <c r="I323" s="149"/>
      <c r="J323" s="149"/>
    </row>
    <row r="324" spans="1:10" x14ac:dyDescent="0.2">
      <c r="A324" s="149"/>
      <c r="B324" s="149"/>
      <c r="C324" s="149"/>
      <c r="D324" s="149"/>
      <c r="E324" s="149"/>
      <c r="F324" s="149"/>
      <c r="G324" s="149"/>
      <c r="H324" s="149"/>
      <c r="I324" s="149"/>
      <c r="J324" s="149"/>
    </row>
    <row r="325" spans="1:10" x14ac:dyDescent="0.2">
      <c r="A325" s="149"/>
      <c r="B325" s="149"/>
      <c r="C325" s="149"/>
      <c r="D325" s="149"/>
      <c r="E325" s="149"/>
      <c r="F325" s="149"/>
      <c r="G325" s="149"/>
      <c r="H325" s="149"/>
      <c r="I325" s="149"/>
      <c r="J325" s="149"/>
    </row>
    <row r="326" spans="1:10" x14ac:dyDescent="0.2">
      <c r="A326" s="149"/>
      <c r="B326" s="149"/>
      <c r="C326" s="149"/>
      <c r="D326" s="149"/>
      <c r="E326" s="149"/>
      <c r="F326" s="149"/>
      <c r="G326" s="149"/>
      <c r="H326" s="149"/>
      <c r="I326" s="149"/>
      <c r="J326" s="149"/>
    </row>
    <row r="327" spans="1:10" x14ac:dyDescent="0.2">
      <c r="A327" s="149"/>
      <c r="B327" s="149"/>
      <c r="C327" s="149"/>
      <c r="D327" s="149"/>
      <c r="E327" s="149"/>
      <c r="F327" s="149"/>
      <c r="G327" s="149"/>
      <c r="H327" s="149"/>
      <c r="I327" s="149"/>
      <c r="J327" s="149"/>
    </row>
    <row r="328" spans="1:10" x14ac:dyDescent="0.2">
      <c r="A328" s="149"/>
      <c r="B328" s="149"/>
      <c r="C328" s="149"/>
      <c r="D328" s="149"/>
      <c r="E328" s="149"/>
      <c r="F328" s="149"/>
      <c r="G328" s="149"/>
      <c r="H328" s="149"/>
      <c r="I328" s="149"/>
      <c r="J328" s="149"/>
    </row>
    <row r="329" spans="1:10" x14ac:dyDescent="0.2">
      <c r="A329" s="149"/>
      <c r="B329" s="149"/>
      <c r="C329" s="149"/>
      <c r="D329" s="149"/>
      <c r="E329" s="149"/>
      <c r="F329" s="149"/>
      <c r="G329" s="149"/>
      <c r="H329" s="149"/>
      <c r="I329" s="149"/>
      <c r="J329" s="149"/>
    </row>
    <row r="330" spans="1:10" x14ac:dyDescent="0.2">
      <c r="A330" s="149"/>
      <c r="B330" s="149"/>
      <c r="C330" s="149"/>
      <c r="D330" s="149"/>
      <c r="E330" s="149"/>
      <c r="F330" s="149"/>
      <c r="G330" s="149"/>
      <c r="H330" s="149"/>
      <c r="I330" s="149"/>
      <c r="J330" s="149"/>
    </row>
    <row r="331" spans="1:10" x14ac:dyDescent="0.2">
      <c r="A331" s="149"/>
      <c r="B331" s="149"/>
      <c r="C331" s="149"/>
      <c r="D331" s="149"/>
      <c r="E331" s="149"/>
      <c r="F331" s="149"/>
      <c r="G331" s="149"/>
      <c r="H331" s="149"/>
      <c r="I331" s="149"/>
      <c r="J331" s="149"/>
    </row>
    <row r="332" spans="1:10" x14ac:dyDescent="0.2">
      <c r="A332" s="149"/>
      <c r="B332" s="149"/>
      <c r="C332" s="149"/>
      <c r="D332" s="149"/>
      <c r="E332" s="149"/>
      <c r="F332" s="149"/>
      <c r="G332" s="149"/>
      <c r="H332" s="149"/>
      <c r="I332" s="149"/>
      <c r="J332" s="149"/>
    </row>
    <row r="333" spans="1:10" x14ac:dyDescent="0.2">
      <c r="A333" s="149"/>
      <c r="B333" s="149"/>
      <c r="C333" s="149"/>
      <c r="D333" s="149"/>
      <c r="E333" s="149"/>
      <c r="F333" s="149"/>
      <c r="G333" s="149"/>
      <c r="H333" s="149"/>
      <c r="I333" s="149"/>
      <c r="J333" s="149"/>
    </row>
    <row r="334" spans="1:10" x14ac:dyDescent="0.2">
      <c r="A334" s="149"/>
      <c r="B334" s="149"/>
      <c r="C334" s="149"/>
      <c r="D334" s="149"/>
      <c r="E334" s="149"/>
      <c r="F334" s="149"/>
      <c r="G334" s="149"/>
      <c r="H334" s="149"/>
      <c r="I334" s="149"/>
      <c r="J334" s="149"/>
    </row>
    <row r="335" spans="1:10" x14ac:dyDescent="0.2">
      <c r="A335" s="149"/>
      <c r="B335" s="149"/>
      <c r="C335" s="149"/>
      <c r="D335" s="149"/>
      <c r="E335" s="149"/>
      <c r="F335" s="149"/>
      <c r="G335" s="149"/>
      <c r="H335" s="149"/>
      <c r="I335" s="149"/>
      <c r="J335" s="149"/>
    </row>
    <row r="336" spans="1:10" x14ac:dyDescent="0.2">
      <c r="A336" s="149"/>
      <c r="B336" s="149"/>
      <c r="C336" s="149"/>
      <c r="D336" s="149"/>
      <c r="E336" s="149"/>
      <c r="F336" s="149"/>
      <c r="G336" s="149"/>
      <c r="H336" s="149"/>
      <c r="I336" s="149"/>
      <c r="J336" s="149"/>
    </row>
    <row r="337" spans="1:10" x14ac:dyDescent="0.2">
      <c r="A337" s="149"/>
      <c r="B337" s="149"/>
      <c r="C337" s="149"/>
      <c r="D337" s="149"/>
      <c r="E337" s="149"/>
      <c r="F337" s="149"/>
      <c r="G337" s="149"/>
      <c r="H337" s="149"/>
      <c r="I337" s="149"/>
      <c r="J337" s="149"/>
    </row>
    <row r="338" spans="1:10" x14ac:dyDescent="0.2">
      <c r="A338" s="149"/>
      <c r="B338" s="149"/>
      <c r="C338" s="149"/>
      <c r="D338" s="149"/>
      <c r="E338" s="149"/>
      <c r="F338" s="149"/>
      <c r="G338" s="149"/>
      <c r="H338" s="149"/>
      <c r="I338" s="149"/>
      <c r="J338" s="149"/>
    </row>
    <row r="339" spans="1:10" x14ac:dyDescent="0.2">
      <c r="A339" s="149"/>
      <c r="B339" s="149"/>
      <c r="C339" s="149"/>
      <c r="D339" s="149"/>
      <c r="E339" s="149"/>
      <c r="F339" s="149"/>
      <c r="G339" s="149"/>
      <c r="H339" s="149"/>
      <c r="I339" s="149"/>
      <c r="J339" s="149"/>
    </row>
    <row r="340" spans="1:10" x14ac:dyDescent="0.2">
      <c r="A340" s="149"/>
      <c r="B340" s="149"/>
      <c r="C340" s="149"/>
      <c r="D340" s="149"/>
      <c r="E340" s="149"/>
      <c r="F340" s="149"/>
      <c r="G340" s="149"/>
      <c r="H340" s="149"/>
      <c r="I340" s="149"/>
      <c r="J340" s="149"/>
    </row>
    <row r="341" spans="1:10" x14ac:dyDescent="0.2">
      <c r="A341" s="149"/>
      <c r="B341" s="149"/>
      <c r="C341" s="149"/>
      <c r="D341" s="149"/>
      <c r="E341" s="149"/>
      <c r="F341" s="149"/>
      <c r="G341" s="149"/>
      <c r="H341" s="149"/>
      <c r="I341" s="149"/>
      <c r="J341" s="149"/>
    </row>
    <row r="342" spans="1:10" x14ac:dyDescent="0.2">
      <c r="A342" s="149"/>
      <c r="B342" s="149"/>
      <c r="C342" s="149"/>
      <c r="D342" s="149"/>
      <c r="E342" s="149"/>
      <c r="F342" s="149"/>
      <c r="G342" s="149"/>
      <c r="H342" s="149"/>
      <c r="I342" s="149"/>
      <c r="J342" s="149"/>
    </row>
    <row r="343" spans="1:10" x14ac:dyDescent="0.2">
      <c r="A343" s="149"/>
      <c r="B343" s="149"/>
      <c r="C343" s="149"/>
      <c r="D343" s="149"/>
      <c r="E343" s="149"/>
      <c r="F343" s="149"/>
      <c r="G343" s="149"/>
      <c r="H343" s="149"/>
      <c r="I343" s="149"/>
      <c r="J343" s="149"/>
    </row>
    <row r="344" spans="1:10" x14ac:dyDescent="0.2">
      <c r="A344" s="149"/>
      <c r="B344" s="149"/>
      <c r="C344" s="149"/>
      <c r="D344" s="149"/>
      <c r="E344" s="149"/>
      <c r="F344" s="149"/>
      <c r="G344" s="149"/>
      <c r="H344" s="149"/>
      <c r="I344" s="149"/>
      <c r="J344" s="149"/>
    </row>
    <row r="345" spans="1:10" x14ac:dyDescent="0.2">
      <c r="A345" s="149"/>
      <c r="B345" s="149"/>
      <c r="C345" s="149"/>
      <c r="D345" s="149"/>
      <c r="E345" s="149"/>
      <c r="F345" s="149"/>
      <c r="G345" s="149"/>
      <c r="H345" s="149"/>
      <c r="I345" s="149"/>
      <c r="J345" s="149"/>
    </row>
    <row r="346" spans="1:10" x14ac:dyDescent="0.2">
      <c r="A346" s="149"/>
      <c r="B346" s="149"/>
      <c r="C346" s="149"/>
      <c r="D346" s="149"/>
      <c r="E346" s="149"/>
      <c r="F346" s="149"/>
      <c r="G346" s="149"/>
      <c r="H346" s="149"/>
      <c r="I346" s="149"/>
      <c r="J346" s="149"/>
    </row>
    <row r="347" spans="1:10" x14ac:dyDescent="0.2">
      <c r="A347" s="149"/>
      <c r="B347" s="149"/>
      <c r="C347" s="149"/>
      <c r="D347" s="149"/>
      <c r="E347" s="149"/>
      <c r="F347" s="149"/>
      <c r="G347" s="149"/>
      <c r="H347" s="149"/>
      <c r="I347" s="149"/>
      <c r="J347" s="149"/>
    </row>
    <row r="348" spans="1:10" x14ac:dyDescent="0.2">
      <c r="A348" s="149"/>
      <c r="B348" s="149"/>
      <c r="C348" s="149"/>
      <c r="D348" s="149"/>
      <c r="E348" s="149"/>
      <c r="F348" s="149"/>
      <c r="G348" s="149"/>
      <c r="H348" s="149"/>
      <c r="I348" s="149"/>
      <c r="J348" s="149"/>
    </row>
    <row r="349" spans="1:10" x14ac:dyDescent="0.2">
      <c r="A349" s="149"/>
      <c r="B349" s="149"/>
      <c r="C349" s="149"/>
      <c r="D349" s="149"/>
      <c r="E349" s="149"/>
      <c r="F349" s="149"/>
      <c r="G349" s="149"/>
      <c r="H349" s="149"/>
      <c r="I349" s="149"/>
      <c r="J349" s="149"/>
    </row>
    <row r="350" spans="1:10" x14ac:dyDescent="0.2">
      <c r="A350" s="149"/>
      <c r="B350" s="149"/>
      <c r="C350" s="149"/>
      <c r="D350" s="149"/>
      <c r="E350" s="149"/>
      <c r="F350" s="149"/>
      <c r="G350" s="149"/>
      <c r="H350" s="149"/>
      <c r="I350" s="149"/>
      <c r="J350" s="149"/>
    </row>
    <row r="351" spans="1:10" x14ac:dyDescent="0.2">
      <c r="A351" s="149"/>
      <c r="B351" s="149"/>
      <c r="C351" s="149"/>
      <c r="D351" s="149"/>
      <c r="E351" s="149"/>
      <c r="F351" s="149"/>
      <c r="G351" s="149"/>
      <c r="H351" s="149"/>
      <c r="I351" s="149"/>
      <c r="J351" s="149"/>
    </row>
    <row r="352" spans="1:10" x14ac:dyDescent="0.2">
      <c r="A352" s="149"/>
      <c r="B352" s="149"/>
      <c r="C352" s="149"/>
      <c r="D352" s="149"/>
      <c r="E352" s="149"/>
      <c r="F352" s="149"/>
      <c r="G352" s="149"/>
      <c r="H352" s="149"/>
      <c r="I352" s="149"/>
      <c r="J352" s="149"/>
    </row>
    <row r="353" spans="1:10" x14ac:dyDescent="0.2">
      <c r="A353" s="149"/>
      <c r="B353" s="149"/>
      <c r="C353" s="149"/>
      <c r="D353" s="149"/>
      <c r="E353" s="149"/>
      <c r="F353" s="149"/>
      <c r="G353" s="149"/>
      <c r="H353" s="149"/>
      <c r="I353" s="149"/>
      <c r="J353" s="149"/>
    </row>
    <row r="354" spans="1:10" x14ac:dyDescent="0.2">
      <c r="A354" s="149"/>
      <c r="B354" s="149"/>
      <c r="C354" s="149"/>
      <c r="D354" s="149"/>
      <c r="E354" s="149"/>
      <c r="F354" s="149"/>
      <c r="G354" s="149"/>
      <c r="H354" s="149"/>
      <c r="I354" s="149"/>
      <c r="J354" s="149"/>
    </row>
    <row r="355" spans="1:10" x14ac:dyDescent="0.2">
      <c r="A355" s="149"/>
      <c r="B355" s="149"/>
      <c r="C355" s="149"/>
      <c r="D355" s="149"/>
      <c r="E355" s="149"/>
      <c r="F355" s="149"/>
      <c r="G355" s="149"/>
      <c r="H355" s="149"/>
      <c r="I355" s="149"/>
      <c r="J355" s="149"/>
    </row>
    <row r="356" spans="1:10" x14ac:dyDescent="0.2">
      <c r="A356" s="149"/>
      <c r="B356" s="149"/>
      <c r="C356" s="149"/>
      <c r="D356" s="149"/>
      <c r="E356" s="149"/>
      <c r="F356" s="149"/>
      <c r="G356" s="149"/>
      <c r="H356" s="149"/>
      <c r="I356" s="149"/>
      <c r="J356" s="149"/>
    </row>
    <row r="357" spans="1:10" x14ac:dyDescent="0.2">
      <c r="A357" s="149"/>
      <c r="B357" s="149"/>
      <c r="C357" s="149"/>
      <c r="D357" s="149"/>
      <c r="E357" s="149"/>
      <c r="F357" s="149"/>
      <c r="G357" s="149"/>
      <c r="H357" s="149"/>
      <c r="I357" s="149"/>
      <c r="J357" s="149"/>
    </row>
    <row r="358" spans="1:10" x14ac:dyDescent="0.2">
      <c r="A358" s="149"/>
      <c r="B358" s="149"/>
      <c r="C358" s="149"/>
      <c r="D358" s="149"/>
      <c r="E358" s="149"/>
      <c r="F358" s="149"/>
      <c r="G358" s="149"/>
      <c r="H358" s="149"/>
      <c r="I358" s="149"/>
      <c r="J358" s="149"/>
    </row>
    <row r="359" spans="1:10" x14ac:dyDescent="0.2">
      <c r="A359" s="149"/>
      <c r="B359" s="149"/>
      <c r="C359" s="149"/>
      <c r="D359" s="149"/>
      <c r="E359" s="149"/>
      <c r="F359" s="149"/>
      <c r="G359" s="149"/>
      <c r="H359" s="149"/>
      <c r="I359" s="149"/>
      <c r="J359" s="149"/>
    </row>
    <row r="360" spans="1:10" x14ac:dyDescent="0.2">
      <c r="A360" s="149"/>
      <c r="B360" s="149"/>
      <c r="C360" s="149"/>
      <c r="D360" s="149"/>
      <c r="E360" s="149"/>
      <c r="F360" s="149"/>
      <c r="G360" s="149"/>
      <c r="H360" s="149"/>
      <c r="I360" s="149"/>
      <c r="J360" s="149"/>
    </row>
    <row r="361" spans="1:10" x14ac:dyDescent="0.2">
      <c r="A361" s="149"/>
      <c r="B361" s="149"/>
      <c r="C361" s="149"/>
      <c r="D361" s="149"/>
      <c r="E361" s="149"/>
      <c r="F361" s="149"/>
      <c r="G361" s="149"/>
      <c r="H361" s="149"/>
      <c r="I361" s="149"/>
      <c r="J361" s="149"/>
    </row>
    <row r="362" spans="1:10" x14ac:dyDescent="0.2">
      <c r="A362" s="149"/>
      <c r="B362" s="149"/>
      <c r="C362" s="149"/>
      <c r="D362" s="149"/>
      <c r="E362" s="149"/>
      <c r="F362" s="149"/>
      <c r="G362" s="149"/>
      <c r="H362" s="149"/>
      <c r="I362" s="149"/>
      <c r="J362" s="149"/>
    </row>
    <row r="363" spans="1:10" x14ac:dyDescent="0.2">
      <c r="A363" s="149"/>
      <c r="B363" s="149"/>
      <c r="C363" s="149"/>
      <c r="D363" s="149"/>
      <c r="E363" s="149"/>
      <c r="F363" s="149"/>
      <c r="G363" s="149"/>
      <c r="H363" s="149"/>
      <c r="I363" s="149"/>
      <c r="J363" s="149"/>
    </row>
    <row r="364" spans="1:10" x14ac:dyDescent="0.2">
      <c r="A364" s="149"/>
      <c r="B364" s="149"/>
      <c r="C364" s="149"/>
      <c r="D364" s="149"/>
      <c r="E364" s="149"/>
      <c r="F364" s="149"/>
      <c r="G364" s="149"/>
      <c r="H364" s="149"/>
      <c r="I364" s="149"/>
      <c r="J364" s="149"/>
    </row>
    <row r="365" spans="1:10" x14ac:dyDescent="0.2">
      <c r="A365" s="149"/>
      <c r="B365" s="149"/>
      <c r="C365" s="149"/>
      <c r="D365" s="149"/>
      <c r="E365" s="149"/>
      <c r="F365" s="149"/>
      <c r="G365" s="149"/>
      <c r="H365" s="149"/>
      <c r="I365" s="149"/>
      <c r="J365" s="149"/>
    </row>
    <row r="366" spans="1:10" x14ac:dyDescent="0.2">
      <c r="A366" s="149"/>
      <c r="B366" s="149"/>
      <c r="C366" s="149"/>
      <c r="D366" s="149"/>
      <c r="E366" s="149"/>
      <c r="F366" s="149"/>
      <c r="G366" s="149"/>
      <c r="H366" s="149"/>
      <c r="I366" s="149"/>
      <c r="J366" s="149"/>
    </row>
    <row r="367" spans="1:10" x14ac:dyDescent="0.2">
      <c r="A367" s="149"/>
      <c r="B367" s="149"/>
      <c r="C367" s="149"/>
      <c r="D367" s="149"/>
      <c r="E367" s="149"/>
      <c r="F367" s="149"/>
      <c r="G367" s="149"/>
      <c r="H367" s="149"/>
      <c r="I367" s="149"/>
      <c r="J367" s="149"/>
    </row>
    <row r="368" spans="1:10" x14ac:dyDescent="0.2">
      <c r="A368" s="149"/>
      <c r="B368" s="149"/>
      <c r="C368" s="149"/>
      <c r="D368" s="149"/>
      <c r="E368" s="149"/>
      <c r="F368" s="149"/>
      <c r="G368" s="149"/>
      <c r="H368" s="149"/>
      <c r="I368" s="149"/>
      <c r="J368" s="149"/>
    </row>
    <row r="369" spans="1:10" x14ac:dyDescent="0.2">
      <c r="A369" s="149"/>
      <c r="B369" s="149"/>
      <c r="C369" s="149"/>
      <c r="D369" s="149"/>
      <c r="E369" s="149"/>
      <c r="F369" s="149"/>
      <c r="G369" s="149"/>
      <c r="H369" s="149"/>
      <c r="I369" s="149"/>
      <c r="J369" s="149"/>
    </row>
    <row r="370" spans="1:10" x14ac:dyDescent="0.2">
      <c r="A370" s="149"/>
      <c r="B370" s="149"/>
      <c r="C370" s="149"/>
      <c r="D370" s="149"/>
      <c r="E370" s="149"/>
      <c r="F370" s="149"/>
      <c r="G370" s="149"/>
      <c r="H370" s="149"/>
      <c r="I370" s="149"/>
      <c r="J370" s="149"/>
    </row>
    <row r="371" spans="1:10" x14ac:dyDescent="0.2">
      <c r="A371" s="149"/>
      <c r="B371" s="149"/>
      <c r="C371" s="149"/>
      <c r="D371" s="149"/>
      <c r="E371" s="149"/>
      <c r="F371" s="149"/>
      <c r="G371" s="149"/>
      <c r="H371" s="149"/>
      <c r="I371" s="149"/>
      <c r="J371" s="149"/>
    </row>
    <row r="372" spans="1:10" x14ac:dyDescent="0.2">
      <c r="A372" s="149"/>
      <c r="B372" s="149"/>
      <c r="C372" s="149"/>
      <c r="D372" s="149"/>
      <c r="E372" s="149"/>
      <c r="F372" s="149"/>
      <c r="G372" s="149"/>
      <c r="H372" s="149"/>
      <c r="I372" s="149"/>
      <c r="J372" s="149"/>
    </row>
    <row r="373" spans="1:10" x14ac:dyDescent="0.2">
      <c r="A373" s="149"/>
      <c r="B373" s="149"/>
      <c r="C373" s="149"/>
      <c r="D373" s="149"/>
      <c r="E373" s="149"/>
      <c r="F373" s="149"/>
      <c r="G373" s="149"/>
      <c r="H373" s="149"/>
      <c r="I373" s="149"/>
      <c r="J373" s="149"/>
    </row>
    <row r="374" spans="1:10" x14ac:dyDescent="0.2">
      <c r="A374" s="149"/>
      <c r="B374" s="149"/>
      <c r="C374" s="149"/>
      <c r="D374" s="149"/>
      <c r="E374" s="149"/>
      <c r="F374" s="149"/>
      <c r="G374" s="149"/>
      <c r="H374" s="149"/>
      <c r="I374" s="149"/>
      <c r="J374" s="149"/>
    </row>
    <row r="375" spans="1:10" x14ac:dyDescent="0.2">
      <c r="A375" s="149"/>
      <c r="B375" s="149"/>
      <c r="C375" s="149"/>
      <c r="D375" s="149"/>
      <c r="E375" s="149"/>
      <c r="F375" s="149"/>
      <c r="G375" s="149"/>
      <c r="H375" s="149"/>
      <c r="I375" s="149"/>
      <c r="J375" s="149"/>
    </row>
    <row r="376" spans="1:10" x14ac:dyDescent="0.2">
      <c r="A376" s="149"/>
      <c r="B376" s="149"/>
      <c r="C376" s="149"/>
      <c r="D376" s="149"/>
      <c r="E376" s="149"/>
      <c r="F376" s="149"/>
      <c r="G376" s="149"/>
      <c r="H376" s="149"/>
      <c r="I376" s="149"/>
      <c r="J376" s="149"/>
    </row>
    <row r="377" spans="1:10" x14ac:dyDescent="0.2">
      <c r="A377" s="149"/>
      <c r="B377" s="149"/>
      <c r="C377" s="149"/>
      <c r="D377" s="149"/>
      <c r="E377" s="149"/>
      <c r="F377" s="149"/>
      <c r="G377" s="149"/>
      <c r="H377" s="149"/>
      <c r="I377" s="149"/>
      <c r="J377" s="149"/>
    </row>
    <row r="378" spans="1:10" x14ac:dyDescent="0.2">
      <c r="A378" s="149"/>
      <c r="B378" s="149"/>
      <c r="C378" s="149"/>
      <c r="D378" s="149"/>
      <c r="E378" s="149"/>
      <c r="F378" s="149"/>
      <c r="G378" s="149"/>
      <c r="H378" s="149"/>
      <c r="I378" s="149"/>
      <c r="J378" s="149"/>
    </row>
    <row r="379" spans="1:10" x14ac:dyDescent="0.2">
      <c r="A379" s="149"/>
      <c r="B379" s="149"/>
      <c r="C379" s="149"/>
      <c r="D379" s="149"/>
      <c r="E379" s="149"/>
      <c r="F379" s="149"/>
      <c r="G379" s="149"/>
      <c r="H379" s="149"/>
      <c r="I379" s="149"/>
      <c r="J379" s="149"/>
    </row>
    <row r="380" spans="1:10" x14ac:dyDescent="0.2">
      <c r="A380" s="149"/>
      <c r="B380" s="149"/>
      <c r="C380" s="149"/>
      <c r="D380" s="149"/>
      <c r="E380" s="149"/>
      <c r="F380" s="149"/>
      <c r="G380" s="149"/>
      <c r="H380" s="149"/>
      <c r="I380" s="149"/>
      <c r="J380" s="149"/>
    </row>
    <row r="381" spans="1:10" x14ac:dyDescent="0.2">
      <c r="A381" s="149"/>
      <c r="B381" s="149"/>
      <c r="C381" s="149"/>
      <c r="D381" s="149"/>
      <c r="E381" s="149"/>
      <c r="F381" s="149"/>
      <c r="G381" s="149"/>
      <c r="H381" s="149"/>
      <c r="I381" s="149"/>
      <c r="J381" s="149"/>
    </row>
    <row r="382" spans="1:10" x14ac:dyDescent="0.2">
      <c r="A382" s="149"/>
      <c r="B382" s="149"/>
      <c r="C382" s="149"/>
      <c r="D382" s="149"/>
      <c r="E382" s="149"/>
      <c r="F382" s="149"/>
      <c r="G382" s="149"/>
      <c r="H382" s="149"/>
      <c r="I382" s="149"/>
      <c r="J382" s="149"/>
    </row>
    <row r="383" spans="1:10" x14ac:dyDescent="0.2">
      <c r="A383" s="149"/>
      <c r="B383" s="149"/>
      <c r="C383" s="149"/>
      <c r="D383" s="149"/>
      <c r="E383" s="149"/>
      <c r="F383" s="149"/>
      <c r="G383" s="149"/>
      <c r="H383" s="149"/>
      <c r="I383" s="149"/>
      <c r="J383" s="149"/>
    </row>
    <row r="384" spans="1:10" x14ac:dyDescent="0.2">
      <c r="A384" s="149"/>
      <c r="B384" s="149"/>
      <c r="C384" s="149"/>
      <c r="D384" s="149"/>
      <c r="E384" s="149"/>
      <c r="F384" s="149"/>
      <c r="G384" s="149"/>
      <c r="H384" s="149"/>
      <c r="I384" s="149"/>
      <c r="J384" s="149"/>
    </row>
    <row r="385" spans="1:10" x14ac:dyDescent="0.2">
      <c r="A385" s="149"/>
      <c r="B385" s="149"/>
      <c r="C385" s="149"/>
      <c r="D385" s="149"/>
      <c r="E385" s="149"/>
      <c r="F385" s="149"/>
      <c r="G385" s="149"/>
      <c r="H385" s="149"/>
      <c r="I385" s="149"/>
      <c r="J385" s="149"/>
    </row>
    <row r="386" spans="1:10" x14ac:dyDescent="0.2">
      <c r="A386" s="149"/>
      <c r="B386" s="149"/>
      <c r="C386" s="149"/>
      <c r="D386" s="149"/>
      <c r="E386" s="149"/>
      <c r="F386" s="149"/>
      <c r="G386" s="149"/>
      <c r="H386" s="149"/>
      <c r="I386" s="149"/>
      <c r="J386" s="149"/>
    </row>
    <row r="387" spans="1:10" x14ac:dyDescent="0.2">
      <c r="A387" s="149"/>
      <c r="B387" s="149"/>
      <c r="C387" s="149"/>
      <c r="D387" s="149"/>
      <c r="E387" s="149"/>
      <c r="F387" s="149"/>
      <c r="G387" s="149"/>
      <c r="H387" s="149"/>
      <c r="I387" s="149"/>
      <c r="J387" s="149"/>
    </row>
    <row r="388" spans="1:10" x14ac:dyDescent="0.2">
      <c r="A388" s="149"/>
      <c r="B388" s="149"/>
      <c r="C388" s="149"/>
      <c r="D388" s="149"/>
      <c r="E388" s="149"/>
      <c r="F388" s="149"/>
      <c r="G388" s="149"/>
      <c r="H388" s="149"/>
      <c r="I388" s="149"/>
      <c r="J388" s="149"/>
    </row>
    <row r="389" spans="1:10" x14ac:dyDescent="0.2">
      <c r="A389" s="149"/>
      <c r="B389" s="149"/>
      <c r="C389" s="149"/>
      <c r="D389" s="149"/>
      <c r="E389" s="149"/>
      <c r="F389" s="149"/>
      <c r="G389" s="149"/>
      <c r="H389" s="149"/>
      <c r="I389" s="149"/>
      <c r="J389" s="149"/>
    </row>
    <row r="390" spans="1:10" x14ac:dyDescent="0.2">
      <c r="A390" s="149"/>
      <c r="B390" s="149"/>
      <c r="C390" s="149"/>
      <c r="D390" s="149"/>
      <c r="E390" s="149"/>
      <c r="F390" s="149"/>
      <c r="G390" s="149"/>
      <c r="H390" s="149"/>
      <c r="I390" s="149"/>
      <c r="J390" s="149"/>
    </row>
    <row r="391" spans="1:10" x14ac:dyDescent="0.2">
      <c r="A391" s="149"/>
      <c r="B391" s="149"/>
      <c r="C391" s="149"/>
      <c r="D391" s="149"/>
      <c r="E391" s="149"/>
      <c r="F391" s="149"/>
      <c r="G391" s="149"/>
      <c r="H391" s="149"/>
      <c r="I391" s="149"/>
      <c r="J391" s="149"/>
    </row>
    <row r="392" spans="1:10" x14ac:dyDescent="0.2">
      <c r="A392" s="149"/>
      <c r="B392" s="149"/>
      <c r="C392" s="149"/>
      <c r="D392" s="149"/>
      <c r="E392" s="149"/>
      <c r="F392" s="149"/>
      <c r="G392" s="149"/>
      <c r="H392" s="149"/>
      <c r="I392" s="149"/>
      <c r="J392" s="149"/>
    </row>
    <row r="393" spans="1:10" x14ac:dyDescent="0.2">
      <c r="A393" s="149"/>
      <c r="B393" s="149"/>
      <c r="C393" s="149"/>
      <c r="D393" s="149"/>
      <c r="E393" s="149"/>
      <c r="F393" s="149"/>
      <c r="G393" s="149"/>
      <c r="H393" s="149"/>
      <c r="I393" s="149"/>
      <c r="J393" s="149"/>
    </row>
    <row r="394" spans="1:10" x14ac:dyDescent="0.2">
      <c r="A394" s="149"/>
      <c r="B394" s="149"/>
      <c r="C394" s="149"/>
      <c r="D394" s="149"/>
      <c r="E394" s="149"/>
      <c r="F394" s="149"/>
      <c r="G394" s="149"/>
      <c r="H394" s="149"/>
      <c r="I394" s="149"/>
      <c r="J394" s="149"/>
    </row>
    <row r="395" spans="1:10" x14ac:dyDescent="0.2">
      <c r="A395" s="149"/>
      <c r="B395" s="149"/>
      <c r="C395" s="149"/>
      <c r="D395" s="149"/>
      <c r="E395" s="149"/>
      <c r="F395" s="149"/>
      <c r="G395" s="149"/>
      <c r="H395" s="149"/>
      <c r="I395" s="149"/>
      <c r="J395" s="149"/>
    </row>
    <row r="396" spans="1:10" x14ac:dyDescent="0.2">
      <c r="A396" s="149"/>
      <c r="B396" s="149"/>
      <c r="C396" s="149"/>
      <c r="D396" s="149"/>
      <c r="E396" s="149"/>
      <c r="F396" s="149"/>
      <c r="G396" s="149"/>
      <c r="H396" s="149"/>
      <c r="I396" s="149"/>
      <c r="J396" s="149"/>
    </row>
    <row r="397" spans="1:10" x14ac:dyDescent="0.2">
      <c r="A397" s="149"/>
      <c r="B397" s="149"/>
      <c r="C397" s="149"/>
      <c r="D397" s="149"/>
      <c r="E397" s="149"/>
      <c r="F397" s="149"/>
      <c r="G397" s="149"/>
      <c r="H397" s="149"/>
      <c r="I397" s="149"/>
      <c r="J397" s="149"/>
    </row>
    <row r="398" spans="1:10" x14ac:dyDescent="0.2">
      <c r="A398" s="149"/>
      <c r="B398" s="149"/>
      <c r="C398" s="149"/>
      <c r="D398" s="149"/>
      <c r="E398" s="149"/>
      <c r="F398" s="149"/>
      <c r="G398" s="149"/>
      <c r="H398" s="149"/>
      <c r="I398" s="149"/>
      <c r="J398" s="149"/>
    </row>
    <row r="399" spans="1:10" x14ac:dyDescent="0.2">
      <c r="A399" s="149"/>
      <c r="B399" s="149"/>
      <c r="C399" s="149"/>
      <c r="D399" s="149"/>
      <c r="E399" s="149"/>
      <c r="F399" s="149"/>
      <c r="G399" s="149"/>
      <c r="H399" s="149"/>
      <c r="I399" s="149"/>
      <c r="J399" s="149"/>
    </row>
    <row r="400" spans="1:10" x14ac:dyDescent="0.2">
      <c r="A400" s="149"/>
      <c r="B400" s="149"/>
      <c r="C400" s="149"/>
      <c r="D400" s="149"/>
      <c r="E400" s="149"/>
      <c r="F400" s="149"/>
      <c r="G400" s="149"/>
      <c r="H400" s="149"/>
      <c r="I400" s="149"/>
      <c r="J400" s="149"/>
    </row>
    <row r="401" spans="1:10" x14ac:dyDescent="0.2">
      <c r="A401" s="149"/>
      <c r="B401" s="149"/>
      <c r="C401" s="149"/>
      <c r="D401" s="149"/>
      <c r="E401" s="149"/>
      <c r="F401" s="149"/>
      <c r="G401" s="149"/>
      <c r="H401" s="149"/>
      <c r="I401" s="149"/>
      <c r="J401" s="149"/>
    </row>
    <row r="402" spans="1:10" x14ac:dyDescent="0.2">
      <c r="A402" s="149"/>
      <c r="B402" s="149"/>
      <c r="C402" s="149"/>
      <c r="D402" s="149"/>
      <c r="E402" s="149"/>
      <c r="F402" s="149"/>
      <c r="G402" s="149"/>
      <c r="H402" s="149"/>
      <c r="I402" s="149"/>
      <c r="J402" s="149"/>
    </row>
    <row r="403" spans="1:10" x14ac:dyDescent="0.2">
      <c r="A403" s="149"/>
      <c r="B403" s="149"/>
      <c r="C403" s="149"/>
      <c r="D403" s="149"/>
      <c r="E403" s="149"/>
      <c r="F403" s="149"/>
      <c r="G403" s="149"/>
      <c r="H403" s="149"/>
      <c r="I403" s="149"/>
      <c r="J403" s="149"/>
    </row>
    <row r="404" spans="1:10" x14ac:dyDescent="0.2">
      <c r="A404" s="149"/>
      <c r="B404" s="149"/>
      <c r="C404" s="149"/>
      <c r="D404" s="149"/>
      <c r="E404" s="149"/>
      <c r="F404" s="149"/>
      <c r="G404" s="149"/>
      <c r="H404" s="149"/>
      <c r="I404" s="149"/>
      <c r="J404" s="149"/>
    </row>
    <row r="405" spans="1:10" x14ac:dyDescent="0.2">
      <c r="A405" s="149"/>
      <c r="B405" s="149"/>
      <c r="C405" s="149"/>
      <c r="D405" s="149"/>
      <c r="E405" s="149"/>
      <c r="F405" s="149"/>
      <c r="G405" s="149"/>
      <c r="H405" s="149"/>
      <c r="I405" s="149"/>
      <c r="J405" s="149"/>
    </row>
    <row r="406" spans="1:10" x14ac:dyDescent="0.2">
      <c r="A406" s="149"/>
      <c r="B406" s="149"/>
      <c r="C406" s="149"/>
      <c r="D406" s="149"/>
      <c r="E406" s="149"/>
      <c r="F406" s="149"/>
      <c r="G406" s="149"/>
      <c r="H406" s="149"/>
      <c r="I406" s="149"/>
      <c r="J406" s="149"/>
    </row>
    <row r="407" spans="1:10" x14ac:dyDescent="0.2">
      <c r="A407" s="149"/>
      <c r="B407" s="149"/>
      <c r="C407" s="149"/>
      <c r="D407" s="149"/>
      <c r="E407" s="149"/>
      <c r="F407" s="149"/>
      <c r="G407" s="149"/>
      <c r="H407" s="149"/>
      <c r="I407" s="149"/>
      <c r="J407" s="149"/>
    </row>
    <row r="408" spans="1:10" x14ac:dyDescent="0.2">
      <c r="A408" s="149"/>
      <c r="B408" s="149"/>
      <c r="C408" s="149"/>
      <c r="D408" s="149"/>
      <c r="E408" s="149"/>
      <c r="F408" s="149"/>
      <c r="G408" s="149"/>
      <c r="H408" s="149"/>
      <c r="I408" s="149"/>
      <c r="J408" s="149"/>
    </row>
    <row r="409" spans="1:10" x14ac:dyDescent="0.2">
      <c r="A409" s="149"/>
      <c r="B409" s="149"/>
      <c r="C409" s="149"/>
      <c r="D409" s="149"/>
      <c r="E409" s="149"/>
      <c r="F409" s="149"/>
      <c r="G409" s="149"/>
      <c r="H409" s="149"/>
      <c r="I409" s="149"/>
      <c r="J409" s="149"/>
    </row>
    <row r="410" spans="1:10" x14ac:dyDescent="0.2">
      <c r="A410" s="149"/>
      <c r="B410" s="149"/>
      <c r="C410" s="149"/>
      <c r="D410" s="149"/>
      <c r="E410" s="149"/>
      <c r="F410" s="149"/>
      <c r="G410" s="149"/>
      <c r="H410" s="149"/>
      <c r="I410" s="149"/>
      <c r="J410" s="149"/>
    </row>
    <row r="411" spans="1:10" x14ac:dyDescent="0.2">
      <c r="A411" s="149"/>
      <c r="B411" s="149"/>
      <c r="C411" s="149"/>
      <c r="D411" s="149"/>
      <c r="E411" s="149"/>
      <c r="F411" s="149"/>
      <c r="G411" s="149"/>
      <c r="H411" s="149"/>
      <c r="I411" s="149"/>
      <c r="J411" s="149"/>
    </row>
    <row r="412" spans="1:10" x14ac:dyDescent="0.2">
      <c r="A412" s="149"/>
      <c r="B412" s="149"/>
      <c r="C412" s="149"/>
      <c r="D412" s="149"/>
      <c r="E412" s="149"/>
      <c r="F412" s="149"/>
      <c r="G412" s="149"/>
      <c r="H412" s="149"/>
      <c r="I412" s="149"/>
      <c r="J412" s="149"/>
    </row>
    <row r="413" spans="1:10" x14ac:dyDescent="0.2">
      <c r="A413" s="149"/>
      <c r="B413" s="149"/>
      <c r="C413" s="149"/>
      <c r="D413" s="149"/>
      <c r="E413" s="149"/>
      <c r="F413" s="149"/>
      <c r="G413" s="149"/>
      <c r="H413" s="149"/>
      <c r="I413" s="149"/>
      <c r="J413" s="149"/>
    </row>
    <row r="414" spans="1:10" x14ac:dyDescent="0.2">
      <c r="A414" s="149"/>
      <c r="B414" s="149"/>
      <c r="C414" s="149"/>
      <c r="D414" s="149"/>
      <c r="E414" s="149"/>
      <c r="F414" s="149"/>
      <c r="G414" s="149"/>
      <c r="H414" s="149"/>
      <c r="I414" s="149"/>
      <c r="J414" s="149"/>
    </row>
    <row r="415" spans="1:10" x14ac:dyDescent="0.2">
      <c r="A415" s="149"/>
      <c r="B415" s="149"/>
      <c r="C415" s="149"/>
      <c r="D415" s="149"/>
      <c r="E415" s="149"/>
      <c r="F415" s="149"/>
      <c r="G415" s="149"/>
      <c r="H415" s="149"/>
      <c r="I415" s="149"/>
      <c r="J415" s="149"/>
    </row>
    <row r="416" spans="1:10" x14ac:dyDescent="0.2">
      <c r="A416" s="149"/>
      <c r="B416" s="149"/>
      <c r="C416" s="149"/>
      <c r="D416" s="149"/>
      <c r="E416" s="149"/>
      <c r="F416" s="149"/>
      <c r="G416" s="149"/>
      <c r="H416" s="149"/>
      <c r="I416" s="149"/>
      <c r="J416" s="149"/>
    </row>
    <row r="417" spans="1:10" x14ac:dyDescent="0.2">
      <c r="A417" s="149"/>
      <c r="B417" s="149"/>
      <c r="C417" s="149"/>
      <c r="D417" s="149"/>
      <c r="E417" s="149"/>
      <c r="F417" s="149"/>
      <c r="G417" s="149"/>
      <c r="H417" s="149"/>
      <c r="I417" s="149"/>
      <c r="J417" s="149"/>
    </row>
    <row r="418" spans="1:10" x14ac:dyDescent="0.2">
      <c r="A418" s="149"/>
      <c r="B418" s="149"/>
      <c r="C418" s="149"/>
      <c r="D418" s="149"/>
      <c r="E418" s="149"/>
      <c r="F418" s="149"/>
      <c r="G418" s="149"/>
      <c r="H418" s="149"/>
      <c r="I418" s="149"/>
      <c r="J418" s="149"/>
    </row>
    <row r="419" spans="1:10" x14ac:dyDescent="0.2">
      <c r="A419" s="149"/>
      <c r="B419" s="149"/>
      <c r="C419" s="149"/>
      <c r="D419" s="149"/>
      <c r="E419" s="149"/>
      <c r="F419" s="149"/>
      <c r="G419" s="149"/>
      <c r="H419" s="149"/>
      <c r="I419" s="149"/>
      <c r="J419" s="149"/>
    </row>
    <row r="420" spans="1:10" x14ac:dyDescent="0.2">
      <c r="A420" s="149"/>
      <c r="B420" s="149"/>
      <c r="C420" s="149"/>
      <c r="D420" s="149"/>
      <c r="E420" s="149"/>
      <c r="F420" s="149"/>
      <c r="G420" s="149"/>
      <c r="H420" s="149"/>
      <c r="I420" s="149"/>
      <c r="J420" s="149"/>
    </row>
    <row r="421" spans="1:10" x14ac:dyDescent="0.2">
      <c r="A421" s="149"/>
      <c r="B421" s="149"/>
      <c r="C421" s="149"/>
      <c r="D421" s="149"/>
      <c r="E421" s="149"/>
      <c r="F421" s="149"/>
      <c r="G421" s="149"/>
      <c r="H421" s="149"/>
      <c r="I421" s="149"/>
      <c r="J421" s="149"/>
    </row>
    <row r="422" spans="1:10" x14ac:dyDescent="0.2">
      <c r="A422" s="149"/>
      <c r="B422" s="149"/>
      <c r="C422" s="149"/>
      <c r="D422" s="149"/>
      <c r="E422" s="149"/>
      <c r="F422" s="149"/>
      <c r="G422" s="149"/>
      <c r="H422" s="149"/>
      <c r="I422" s="149"/>
      <c r="J422" s="149"/>
    </row>
    <row r="423" spans="1:10" x14ac:dyDescent="0.2">
      <c r="A423" s="149"/>
      <c r="B423" s="149"/>
      <c r="C423" s="149"/>
      <c r="D423" s="149"/>
      <c r="E423" s="149"/>
      <c r="F423" s="149"/>
      <c r="G423" s="149"/>
      <c r="H423" s="149"/>
      <c r="I423" s="149"/>
      <c r="J423" s="149"/>
    </row>
    <row r="424" spans="1:10" x14ac:dyDescent="0.2">
      <c r="A424" s="149"/>
      <c r="B424" s="149"/>
      <c r="C424" s="149"/>
      <c r="D424" s="149"/>
      <c r="E424" s="149"/>
      <c r="F424" s="149"/>
      <c r="G424" s="149"/>
      <c r="H424" s="149"/>
      <c r="I424" s="149"/>
      <c r="J424" s="149"/>
    </row>
    <row r="425" spans="1:10" x14ac:dyDescent="0.2">
      <c r="A425" s="149"/>
      <c r="B425" s="149"/>
      <c r="C425" s="149"/>
      <c r="D425" s="149"/>
      <c r="E425" s="149"/>
      <c r="F425" s="149"/>
      <c r="G425" s="149"/>
      <c r="H425" s="149"/>
      <c r="I425" s="149"/>
      <c r="J425" s="149"/>
    </row>
    <row r="426" spans="1:10" x14ac:dyDescent="0.2">
      <c r="A426" s="149"/>
      <c r="B426" s="149"/>
      <c r="C426" s="149"/>
      <c r="D426" s="149"/>
      <c r="E426" s="149"/>
      <c r="F426" s="149"/>
      <c r="G426" s="149"/>
      <c r="H426" s="149"/>
      <c r="I426" s="149"/>
      <c r="J426" s="149"/>
    </row>
    <row r="427" spans="1:10" x14ac:dyDescent="0.2">
      <c r="A427" s="149"/>
      <c r="B427" s="149"/>
      <c r="C427" s="149"/>
      <c r="D427" s="149"/>
      <c r="E427" s="149"/>
      <c r="F427" s="149"/>
      <c r="G427" s="149"/>
      <c r="H427" s="149"/>
      <c r="I427" s="149"/>
      <c r="J427" s="149"/>
    </row>
    <row r="428" spans="1:10" x14ac:dyDescent="0.2">
      <c r="A428" s="149"/>
      <c r="B428" s="149"/>
      <c r="C428" s="149"/>
      <c r="D428" s="149"/>
      <c r="E428" s="149"/>
      <c r="F428" s="149"/>
      <c r="G428" s="149"/>
      <c r="H428" s="149"/>
      <c r="I428" s="149"/>
      <c r="J428" s="149"/>
    </row>
    <row r="429" spans="1:10" x14ac:dyDescent="0.2">
      <c r="A429" s="149"/>
      <c r="B429" s="149"/>
      <c r="C429" s="149"/>
      <c r="D429" s="149"/>
      <c r="E429" s="149"/>
      <c r="F429" s="149"/>
      <c r="G429" s="149"/>
      <c r="H429" s="149"/>
      <c r="I429" s="149"/>
      <c r="J429" s="149"/>
    </row>
    <row r="430" spans="1:10" x14ac:dyDescent="0.2">
      <c r="A430" s="149"/>
      <c r="B430" s="149"/>
      <c r="C430" s="149"/>
      <c r="D430" s="149"/>
      <c r="E430" s="149"/>
      <c r="F430" s="149"/>
      <c r="G430" s="149"/>
      <c r="H430" s="149"/>
      <c r="I430" s="149"/>
      <c r="J430" s="149"/>
    </row>
    <row r="431" spans="1:10" x14ac:dyDescent="0.2">
      <c r="A431" s="149"/>
      <c r="B431" s="149"/>
      <c r="C431" s="149"/>
      <c r="D431" s="149"/>
      <c r="E431" s="149"/>
      <c r="F431" s="149"/>
      <c r="G431" s="149"/>
      <c r="H431" s="149"/>
      <c r="I431" s="149"/>
      <c r="J431" s="149"/>
    </row>
    <row r="432" spans="1:10" x14ac:dyDescent="0.2">
      <c r="A432" s="149"/>
      <c r="B432" s="149"/>
      <c r="C432" s="149"/>
      <c r="D432" s="149"/>
      <c r="E432" s="149"/>
      <c r="F432" s="149"/>
      <c r="G432" s="149"/>
      <c r="H432" s="149"/>
      <c r="I432" s="149"/>
      <c r="J432" s="149"/>
    </row>
    <row r="433" spans="1:10" x14ac:dyDescent="0.2">
      <c r="A433" s="149"/>
      <c r="B433" s="149"/>
      <c r="C433" s="149"/>
      <c r="D433" s="149"/>
      <c r="E433" s="149"/>
      <c r="F433" s="149"/>
      <c r="G433" s="149"/>
      <c r="H433" s="149"/>
      <c r="I433" s="149"/>
      <c r="J433" s="149"/>
    </row>
    <row r="434" spans="1:10" x14ac:dyDescent="0.2">
      <c r="A434" s="149"/>
      <c r="B434" s="149"/>
      <c r="C434" s="149"/>
      <c r="D434" s="149"/>
      <c r="E434" s="149"/>
      <c r="F434" s="149"/>
      <c r="G434" s="149"/>
      <c r="H434" s="149"/>
      <c r="I434" s="149"/>
      <c r="J434" s="149"/>
    </row>
    <row r="435" spans="1:10" x14ac:dyDescent="0.2">
      <c r="A435" s="149"/>
      <c r="B435" s="149"/>
      <c r="C435" s="149"/>
      <c r="D435" s="149"/>
      <c r="E435" s="149"/>
      <c r="F435" s="149"/>
      <c r="G435" s="149"/>
      <c r="H435" s="149"/>
      <c r="I435" s="149"/>
      <c r="J435" s="149"/>
    </row>
    <row r="436" spans="1:10" x14ac:dyDescent="0.2">
      <c r="A436" s="149"/>
      <c r="B436" s="149"/>
      <c r="C436" s="149"/>
      <c r="D436" s="149"/>
      <c r="E436" s="149"/>
      <c r="F436" s="149"/>
      <c r="G436" s="149"/>
      <c r="H436" s="149"/>
      <c r="I436" s="149"/>
      <c r="J436" s="149"/>
    </row>
    <row r="437" spans="1:10" x14ac:dyDescent="0.2">
      <c r="A437" s="149"/>
      <c r="B437" s="149"/>
      <c r="C437" s="149"/>
      <c r="D437" s="149"/>
      <c r="E437" s="149"/>
      <c r="F437" s="149"/>
      <c r="G437" s="149"/>
      <c r="H437" s="149"/>
      <c r="I437" s="149"/>
      <c r="J437" s="149"/>
    </row>
    <row r="438" spans="1:10" x14ac:dyDescent="0.2">
      <c r="A438" s="149"/>
      <c r="B438" s="149"/>
      <c r="C438" s="149"/>
      <c r="D438" s="149"/>
      <c r="E438" s="149"/>
      <c r="F438" s="149"/>
      <c r="G438" s="149"/>
      <c r="H438" s="149"/>
      <c r="I438" s="149"/>
      <c r="J438" s="149"/>
    </row>
    <row r="439" spans="1:10" x14ac:dyDescent="0.2">
      <c r="A439" s="149"/>
      <c r="B439" s="149"/>
      <c r="C439" s="149"/>
      <c r="D439" s="149"/>
      <c r="E439" s="149"/>
      <c r="F439" s="149"/>
      <c r="G439" s="149"/>
      <c r="H439" s="149"/>
      <c r="I439" s="149"/>
      <c r="J439" s="149"/>
    </row>
    <row r="440" spans="1:10" x14ac:dyDescent="0.2">
      <c r="A440" s="149"/>
      <c r="B440" s="149"/>
      <c r="C440" s="149"/>
      <c r="D440" s="149"/>
      <c r="E440" s="149"/>
      <c r="F440" s="149"/>
      <c r="G440" s="149"/>
      <c r="H440" s="149"/>
      <c r="I440" s="149"/>
      <c r="J440" s="149"/>
    </row>
    <row r="441" spans="1:10" x14ac:dyDescent="0.2">
      <c r="A441" s="149"/>
      <c r="B441" s="149"/>
      <c r="C441" s="149"/>
      <c r="D441" s="149"/>
      <c r="E441" s="149"/>
      <c r="F441" s="149"/>
      <c r="G441" s="149"/>
      <c r="H441" s="149"/>
      <c r="I441" s="149"/>
      <c r="J441" s="149"/>
    </row>
    <row r="442" spans="1:10" x14ac:dyDescent="0.2">
      <c r="A442" s="149"/>
      <c r="B442" s="149"/>
      <c r="C442" s="149"/>
      <c r="D442" s="149"/>
      <c r="E442" s="149"/>
      <c r="F442" s="149"/>
      <c r="G442" s="149"/>
      <c r="H442" s="149"/>
      <c r="I442" s="149"/>
      <c r="J442" s="149"/>
    </row>
    <row r="443" spans="1:10" x14ac:dyDescent="0.2">
      <c r="A443" s="149"/>
      <c r="B443" s="149"/>
      <c r="C443" s="149"/>
      <c r="D443" s="149"/>
      <c r="E443" s="149"/>
      <c r="F443" s="149"/>
      <c r="G443" s="149"/>
      <c r="H443" s="149"/>
      <c r="I443" s="149"/>
      <c r="J443" s="149"/>
    </row>
    <row r="444" spans="1:10" x14ac:dyDescent="0.2">
      <c r="A444" s="149"/>
      <c r="B444" s="149"/>
      <c r="C444" s="149"/>
      <c r="D444" s="149"/>
      <c r="E444" s="149"/>
      <c r="F444" s="149"/>
      <c r="G444" s="149"/>
      <c r="H444" s="149"/>
      <c r="I444" s="149"/>
      <c r="J444" s="149"/>
    </row>
    <row r="445" spans="1:10" x14ac:dyDescent="0.2">
      <c r="A445" s="149"/>
      <c r="B445" s="149"/>
      <c r="C445" s="149"/>
      <c r="D445" s="149"/>
      <c r="E445" s="149"/>
      <c r="F445" s="149"/>
      <c r="G445" s="149"/>
      <c r="H445" s="149"/>
      <c r="I445" s="149"/>
      <c r="J445" s="149"/>
    </row>
    <row r="446" spans="1:10" x14ac:dyDescent="0.2">
      <c r="A446" s="149"/>
      <c r="B446" s="149"/>
      <c r="C446" s="149"/>
      <c r="D446" s="149"/>
      <c r="E446" s="149"/>
      <c r="F446" s="149"/>
      <c r="G446" s="149"/>
      <c r="H446" s="149"/>
      <c r="I446" s="149"/>
      <c r="J446" s="149"/>
    </row>
    <row r="447" spans="1:10" x14ac:dyDescent="0.2">
      <c r="A447" s="149"/>
      <c r="B447" s="149"/>
      <c r="C447" s="149"/>
      <c r="D447" s="149"/>
      <c r="E447" s="149"/>
      <c r="F447" s="149"/>
      <c r="G447" s="149"/>
      <c r="H447" s="149"/>
      <c r="I447" s="149"/>
      <c r="J447" s="149"/>
    </row>
    <row r="448" spans="1:10" x14ac:dyDescent="0.2">
      <c r="A448" s="149"/>
      <c r="B448" s="149"/>
      <c r="C448" s="149"/>
      <c r="D448" s="149"/>
      <c r="E448" s="149"/>
      <c r="F448" s="149"/>
      <c r="G448" s="149"/>
      <c r="H448" s="149"/>
      <c r="I448" s="149"/>
      <c r="J448" s="149"/>
    </row>
    <row r="449" spans="1:10" x14ac:dyDescent="0.2">
      <c r="A449" s="149"/>
      <c r="B449" s="149"/>
      <c r="C449" s="149"/>
      <c r="D449" s="149"/>
      <c r="E449" s="149"/>
      <c r="F449" s="149"/>
      <c r="G449" s="149"/>
      <c r="H449" s="149"/>
      <c r="I449" s="149"/>
      <c r="J449" s="149"/>
    </row>
    <row r="450" spans="1:10" x14ac:dyDescent="0.2">
      <c r="A450" s="149"/>
      <c r="B450" s="149"/>
      <c r="C450" s="149"/>
      <c r="D450" s="149"/>
      <c r="E450" s="149"/>
      <c r="F450" s="149"/>
      <c r="G450" s="149"/>
      <c r="H450" s="149"/>
      <c r="I450" s="149"/>
      <c r="J450" s="149"/>
    </row>
    <row r="451" spans="1:10" x14ac:dyDescent="0.2">
      <c r="A451" s="149"/>
      <c r="B451" s="149"/>
      <c r="C451" s="149"/>
      <c r="D451" s="149"/>
      <c r="E451" s="149"/>
      <c r="F451" s="149"/>
      <c r="G451" s="149"/>
      <c r="H451" s="149"/>
      <c r="I451" s="149"/>
      <c r="J451" s="149"/>
    </row>
    <row r="452" spans="1:10" x14ac:dyDescent="0.2">
      <c r="A452" s="149"/>
      <c r="B452" s="149"/>
      <c r="C452" s="149"/>
      <c r="D452" s="149"/>
      <c r="E452" s="149"/>
      <c r="F452" s="149"/>
      <c r="G452" s="149"/>
      <c r="H452" s="149"/>
      <c r="I452" s="149"/>
      <c r="J452" s="149"/>
    </row>
    <row r="453" spans="1:10" x14ac:dyDescent="0.2">
      <c r="A453" s="149"/>
      <c r="B453" s="149"/>
      <c r="C453" s="149"/>
      <c r="D453" s="149"/>
      <c r="E453" s="149"/>
      <c r="F453" s="149"/>
      <c r="G453" s="149"/>
      <c r="H453" s="149"/>
      <c r="I453" s="149"/>
      <c r="J453" s="149"/>
    </row>
    <row r="454" spans="1:10" x14ac:dyDescent="0.2">
      <c r="A454" s="149"/>
      <c r="B454" s="149"/>
      <c r="C454" s="149"/>
      <c r="D454" s="149"/>
      <c r="E454" s="149"/>
      <c r="F454" s="149"/>
      <c r="G454" s="149"/>
      <c r="H454" s="149"/>
      <c r="I454" s="149"/>
      <c r="J454" s="149"/>
    </row>
    <row r="455" spans="1:10" x14ac:dyDescent="0.2">
      <c r="A455" s="149"/>
      <c r="B455" s="149"/>
      <c r="C455" s="149"/>
      <c r="D455" s="149"/>
      <c r="E455" s="149"/>
      <c r="F455" s="149"/>
      <c r="G455" s="149"/>
      <c r="H455" s="149"/>
      <c r="I455" s="149"/>
      <c r="J455" s="149"/>
    </row>
    <row r="456" spans="1:10" x14ac:dyDescent="0.2">
      <c r="A456" s="149"/>
      <c r="B456" s="149"/>
      <c r="C456" s="149"/>
      <c r="D456" s="149"/>
      <c r="E456" s="149"/>
      <c r="F456" s="149"/>
      <c r="G456" s="149"/>
      <c r="H456" s="149"/>
      <c r="I456" s="149"/>
      <c r="J456" s="149"/>
    </row>
    <row r="457" spans="1:10" x14ac:dyDescent="0.2">
      <c r="A457" s="149"/>
      <c r="B457" s="149"/>
      <c r="C457" s="149"/>
      <c r="D457" s="149"/>
      <c r="E457" s="149"/>
      <c r="F457" s="149"/>
      <c r="G457" s="149"/>
      <c r="H457" s="149"/>
      <c r="I457" s="149"/>
      <c r="J457" s="149"/>
    </row>
    <row r="458" spans="1:10" x14ac:dyDescent="0.2">
      <c r="A458" s="149"/>
      <c r="B458" s="149"/>
      <c r="C458" s="149"/>
      <c r="D458" s="149"/>
      <c r="E458" s="149"/>
      <c r="F458" s="149"/>
      <c r="G458" s="149"/>
      <c r="H458" s="149"/>
      <c r="I458" s="149"/>
      <c r="J458" s="149"/>
    </row>
    <row r="459" spans="1:10" x14ac:dyDescent="0.2">
      <c r="A459" s="149"/>
      <c r="B459" s="149"/>
      <c r="C459" s="149"/>
      <c r="D459" s="149"/>
      <c r="E459" s="149"/>
      <c r="F459" s="149"/>
      <c r="G459" s="149"/>
      <c r="H459" s="149"/>
      <c r="I459" s="149"/>
      <c r="J459" s="149"/>
    </row>
    <row r="460" spans="1:10" x14ac:dyDescent="0.2">
      <c r="A460" s="149"/>
      <c r="B460" s="149"/>
      <c r="C460" s="149"/>
      <c r="D460" s="149"/>
      <c r="E460" s="149"/>
      <c r="F460" s="149"/>
      <c r="G460" s="149"/>
      <c r="H460" s="149"/>
      <c r="I460" s="149"/>
      <c r="J460" s="149"/>
    </row>
    <row r="461" spans="1:10" x14ac:dyDescent="0.2">
      <c r="A461" s="149"/>
      <c r="B461" s="149"/>
      <c r="C461" s="149"/>
      <c r="D461" s="149"/>
      <c r="E461" s="149"/>
      <c r="F461" s="149"/>
      <c r="G461" s="149"/>
      <c r="H461" s="149"/>
      <c r="I461" s="149"/>
      <c r="J461" s="149"/>
    </row>
    <row r="462" spans="1:10" x14ac:dyDescent="0.2">
      <c r="A462" s="149"/>
      <c r="B462" s="149"/>
      <c r="C462" s="149"/>
      <c r="D462" s="149"/>
      <c r="E462" s="149"/>
      <c r="F462" s="149"/>
      <c r="G462" s="149"/>
      <c r="H462" s="149"/>
      <c r="I462" s="149"/>
      <c r="J462" s="149"/>
    </row>
    <row r="463" spans="1:10" x14ac:dyDescent="0.2">
      <c r="A463" s="149"/>
      <c r="B463" s="149"/>
      <c r="C463" s="149"/>
      <c r="D463" s="149"/>
      <c r="E463" s="149"/>
      <c r="F463" s="149"/>
      <c r="G463" s="149"/>
      <c r="H463" s="149"/>
      <c r="I463" s="149"/>
      <c r="J463" s="149"/>
    </row>
    <row r="464" spans="1:10" x14ac:dyDescent="0.2">
      <c r="A464" s="149"/>
      <c r="B464" s="149"/>
      <c r="C464" s="149"/>
      <c r="D464" s="149"/>
      <c r="E464" s="149"/>
      <c r="F464" s="149"/>
      <c r="G464" s="149"/>
      <c r="H464" s="149"/>
      <c r="I464" s="149"/>
      <c r="J464" s="149"/>
    </row>
    <row r="465" spans="1:10" x14ac:dyDescent="0.2">
      <c r="A465" s="149"/>
      <c r="B465" s="149"/>
      <c r="C465" s="149"/>
      <c r="D465" s="149"/>
      <c r="E465" s="149"/>
      <c r="F465" s="149"/>
      <c r="G465" s="149"/>
      <c r="H465" s="149"/>
      <c r="I465" s="149"/>
      <c r="J465" s="149"/>
    </row>
    <row r="466" spans="1:10" x14ac:dyDescent="0.2">
      <c r="A466" s="149"/>
      <c r="B466" s="149"/>
      <c r="C466" s="149"/>
      <c r="D466" s="149"/>
      <c r="E466" s="149"/>
      <c r="F466" s="149"/>
      <c r="G466" s="149"/>
      <c r="H466" s="149"/>
      <c r="I466" s="149"/>
      <c r="J466" s="149"/>
    </row>
    <row r="467" spans="1:10" x14ac:dyDescent="0.2">
      <c r="A467" s="149"/>
      <c r="B467" s="149"/>
      <c r="C467" s="149"/>
      <c r="D467" s="149"/>
      <c r="E467" s="149"/>
      <c r="F467" s="149"/>
      <c r="G467" s="149"/>
      <c r="H467" s="149"/>
      <c r="I467" s="149"/>
      <c r="J467" s="149"/>
    </row>
    <row r="468" spans="1:10" x14ac:dyDescent="0.2">
      <c r="A468" s="149"/>
      <c r="B468" s="149"/>
      <c r="C468" s="149"/>
      <c r="D468" s="149"/>
      <c r="E468" s="149"/>
      <c r="F468" s="149"/>
      <c r="G468" s="149"/>
      <c r="H468" s="149"/>
      <c r="I468" s="149"/>
      <c r="J468" s="149"/>
    </row>
    <row r="469" spans="1:10" x14ac:dyDescent="0.2">
      <c r="A469" s="149"/>
      <c r="B469" s="149"/>
      <c r="C469" s="149"/>
      <c r="D469" s="149"/>
      <c r="E469" s="149"/>
      <c r="F469" s="149"/>
      <c r="G469" s="149"/>
      <c r="H469" s="149"/>
      <c r="I469" s="149"/>
      <c r="J469" s="149"/>
    </row>
    <row r="470" spans="1:10" x14ac:dyDescent="0.2">
      <c r="A470" s="149"/>
      <c r="B470" s="149"/>
      <c r="C470" s="149"/>
      <c r="D470" s="149"/>
      <c r="E470" s="149"/>
      <c r="F470" s="149"/>
      <c r="G470" s="149"/>
      <c r="H470" s="149"/>
      <c r="I470" s="149"/>
      <c r="J470" s="149"/>
    </row>
    <row r="471" spans="1:10" x14ac:dyDescent="0.2">
      <c r="A471" s="149"/>
      <c r="B471" s="149"/>
      <c r="C471" s="149"/>
      <c r="D471" s="149"/>
      <c r="E471" s="149"/>
      <c r="F471" s="149"/>
      <c r="G471" s="149"/>
      <c r="H471" s="149"/>
      <c r="I471" s="149"/>
      <c r="J471" s="149"/>
    </row>
    <row r="472" spans="1:10" x14ac:dyDescent="0.2">
      <c r="A472" s="149"/>
      <c r="B472" s="149"/>
      <c r="C472" s="149"/>
      <c r="D472" s="149"/>
      <c r="E472" s="149"/>
      <c r="F472" s="149"/>
      <c r="G472" s="149"/>
      <c r="H472" s="149"/>
      <c r="I472" s="149"/>
      <c r="J472" s="149"/>
    </row>
    <row r="473" spans="1:10" x14ac:dyDescent="0.2">
      <c r="A473" s="149"/>
      <c r="B473" s="149"/>
      <c r="C473" s="149"/>
      <c r="D473" s="149"/>
      <c r="E473" s="149"/>
      <c r="F473" s="149"/>
      <c r="G473" s="149"/>
      <c r="H473" s="149"/>
      <c r="I473" s="149"/>
      <c r="J473" s="149"/>
    </row>
    <row r="474" spans="1:10" x14ac:dyDescent="0.2">
      <c r="A474" s="149"/>
      <c r="B474" s="149"/>
      <c r="C474" s="149"/>
      <c r="D474" s="149"/>
      <c r="E474" s="149"/>
      <c r="F474" s="149"/>
      <c r="G474" s="149"/>
      <c r="H474" s="149"/>
      <c r="I474" s="149"/>
      <c r="J474" s="149"/>
    </row>
    <row r="475" spans="1:10" x14ac:dyDescent="0.2">
      <c r="A475" s="149"/>
      <c r="B475" s="149"/>
      <c r="C475" s="149"/>
      <c r="D475" s="149"/>
      <c r="E475" s="149"/>
      <c r="F475" s="149"/>
      <c r="G475" s="149"/>
      <c r="H475" s="149"/>
      <c r="I475" s="149"/>
      <c r="J475" s="149"/>
    </row>
    <row r="476" spans="1:10" x14ac:dyDescent="0.2">
      <c r="A476" s="149"/>
      <c r="B476" s="149"/>
      <c r="C476" s="149"/>
      <c r="D476" s="149"/>
      <c r="E476" s="149"/>
      <c r="F476" s="149"/>
      <c r="G476" s="149"/>
      <c r="H476" s="149"/>
      <c r="I476" s="149"/>
      <c r="J476" s="149"/>
    </row>
    <row r="477" spans="1:10" x14ac:dyDescent="0.2">
      <c r="A477" s="149"/>
      <c r="B477" s="149"/>
      <c r="C477" s="149"/>
      <c r="D477" s="149"/>
      <c r="E477" s="149"/>
      <c r="F477" s="149"/>
      <c r="G477" s="149"/>
      <c r="H477" s="149"/>
      <c r="I477" s="149"/>
      <c r="J477" s="149"/>
    </row>
    <row r="478" spans="1:10" x14ac:dyDescent="0.2">
      <c r="A478" s="149"/>
      <c r="B478" s="149"/>
      <c r="C478" s="149"/>
      <c r="D478" s="149"/>
      <c r="E478" s="149"/>
      <c r="F478" s="149"/>
      <c r="G478" s="149"/>
      <c r="H478" s="149"/>
      <c r="I478" s="149"/>
      <c r="J478" s="149"/>
    </row>
    <row r="479" spans="1:10" x14ac:dyDescent="0.2">
      <c r="A479" s="149"/>
      <c r="B479" s="149"/>
      <c r="C479" s="149"/>
      <c r="D479" s="149"/>
      <c r="E479" s="149"/>
      <c r="F479" s="149"/>
      <c r="G479" s="149"/>
      <c r="H479" s="149"/>
      <c r="I479" s="149"/>
      <c r="J479" s="149"/>
    </row>
    <row r="480" spans="1:10" x14ac:dyDescent="0.2">
      <c r="A480" s="149"/>
      <c r="B480" s="149"/>
      <c r="C480" s="149"/>
      <c r="D480" s="149"/>
      <c r="E480" s="149"/>
      <c r="F480" s="149"/>
      <c r="G480" s="149"/>
      <c r="H480" s="149"/>
      <c r="I480" s="149"/>
      <c r="J480" s="149"/>
    </row>
    <row r="481" spans="1:10" x14ac:dyDescent="0.2">
      <c r="A481" s="149"/>
      <c r="B481" s="149"/>
      <c r="C481" s="149"/>
      <c r="D481" s="149"/>
      <c r="E481" s="149"/>
      <c r="F481" s="149"/>
      <c r="G481" s="149"/>
      <c r="H481" s="149"/>
      <c r="I481" s="149"/>
      <c r="J481" s="149"/>
    </row>
    <row r="482" spans="1:10" x14ac:dyDescent="0.2">
      <c r="A482" s="149"/>
      <c r="B482" s="149"/>
      <c r="C482" s="149"/>
      <c r="D482" s="149"/>
      <c r="E482" s="149"/>
      <c r="F482" s="149"/>
      <c r="G482" s="149"/>
      <c r="H482" s="149"/>
      <c r="I482" s="149"/>
      <c r="J482" s="149"/>
    </row>
    <row r="483" spans="1:10" x14ac:dyDescent="0.2">
      <c r="A483" s="149"/>
      <c r="B483" s="149"/>
      <c r="C483" s="149"/>
      <c r="D483" s="149"/>
      <c r="E483" s="149"/>
      <c r="F483" s="149"/>
      <c r="G483" s="149"/>
      <c r="H483" s="149"/>
      <c r="I483" s="149"/>
      <c r="J483" s="149"/>
    </row>
    <row r="484" spans="1:10" x14ac:dyDescent="0.2">
      <c r="A484" s="149"/>
      <c r="B484" s="149"/>
      <c r="C484" s="149"/>
      <c r="D484" s="149"/>
      <c r="E484" s="149"/>
      <c r="F484" s="149"/>
      <c r="G484" s="149"/>
      <c r="H484" s="149"/>
      <c r="I484" s="149"/>
      <c r="J484" s="149"/>
    </row>
    <row r="485" spans="1:10" x14ac:dyDescent="0.2">
      <c r="A485" s="149"/>
      <c r="B485" s="149"/>
      <c r="C485" s="149"/>
      <c r="D485" s="149"/>
      <c r="E485" s="149"/>
      <c r="F485" s="149"/>
      <c r="G485" s="149"/>
      <c r="H485" s="149"/>
      <c r="I485" s="149"/>
      <c r="J485" s="149"/>
    </row>
    <row r="486" spans="1:10" x14ac:dyDescent="0.2">
      <c r="A486" s="149"/>
      <c r="B486" s="149"/>
      <c r="C486" s="149"/>
      <c r="D486" s="149"/>
      <c r="E486" s="149"/>
      <c r="F486" s="149"/>
      <c r="G486" s="149"/>
      <c r="H486" s="149"/>
      <c r="I486" s="149"/>
      <c r="J486" s="149"/>
    </row>
    <row r="487" spans="1:10" x14ac:dyDescent="0.2">
      <c r="A487" s="149"/>
      <c r="B487" s="149"/>
      <c r="C487" s="149"/>
      <c r="D487" s="149"/>
      <c r="E487" s="149"/>
      <c r="F487" s="149"/>
      <c r="G487" s="149"/>
      <c r="H487" s="149"/>
      <c r="I487" s="149"/>
      <c r="J487" s="149"/>
    </row>
    <row r="488" spans="1:10" x14ac:dyDescent="0.2">
      <c r="A488" s="149"/>
      <c r="B488" s="149"/>
      <c r="C488" s="149"/>
      <c r="D488" s="149"/>
      <c r="E488" s="149"/>
      <c r="F488" s="149"/>
      <c r="G488" s="149"/>
      <c r="H488" s="149"/>
      <c r="I488" s="149"/>
      <c r="J488" s="149"/>
    </row>
    <row r="489" spans="1:10" x14ac:dyDescent="0.2">
      <c r="A489" s="149"/>
      <c r="B489" s="149"/>
      <c r="C489" s="149"/>
      <c r="D489" s="149"/>
      <c r="E489" s="149"/>
      <c r="F489" s="149"/>
      <c r="G489" s="149"/>
      <c r="H489" s="149"/>
      <c r="I489" s="149"/>
      <c r="J489" s="149"/>
    </row>
    <row r="490" spans="1:10" x14ac:dyDescent="0.2">
      <c r="A490" s="149"/>
      <c r="B490" s="149"/>
      <c r="C490" s="149"/>
      <c r="D490" s="149"/>
      <c r="E490" s="149"/>
      <c r="F490" s="149"/>
      <c r="G490" s="149"/>
      <c r="H490" s="149"/>
      <c r="I490" s="149"/>
      <c r="J490" s="149"/>
    </row>
    <row r="491" spans="1:10" x14ac:dyDescent="0.2">
      <c r="A491" s="149"/>
      <c r="B491" s="149"/>
      <c r="C491" s="149"/>
      <c r="D491" s="149"/>
      <c r="E491" s="149"/>
      <c r="F491" s="149"/>
      <c r="G491" s="149"/>
      <c r="H491" s="149"/>
      <c r="I491" s="149"/>
      <c r="J491" s="149"/>
    </row>
    <row r="492" spans="1:10" x14ac:dyDescent="0.2">
      <c r="A492" s="149"/>
      <c r="B492" s="149"/>
      <c r="C492" s="149"/>
      <c r="D492" s="149"/>
      <c r="E492" s="149"/>
      <c r="F492" s="149"/>
      <c r="G492" s="149"/>
      <c r="H492" s="149"/>
      <c r="I492" s="149"/>
      <c r="J492" s="149"/>
    </row>
    <row r="493" spans="1:10" x14ac:dyDescent="0.2">
      <c r="A493" s="149"/>
      <c r="B493" s="149"/>
      <c r="C493" s="149"/>
      <c r="D493" s="149"/>
      <c r="E493" s="149"/>
      <c r="F493" s="149"/>
      <c r="G493" s="149"/>
      <c r="H493" s="149"/>
      <c r="I493" s="149"/>
      <c r="J493" s="149"/>
    </row>
    <row r="494" spans="1:10" x14ac:dyDescent="0.2">
      <c r="A494" s="149"/>
      <c r="B494" s="149"/>
      <c r="C494" s="149"/>
      <c r="D494" s="149"/>
      <c r="E494" s="149"/>
      <c r="F494" s="149"/>
      <c r="G494" s="149"/>
      <c r="H494" s="149"/>
      <c r="I494" s="149"/>
      <c r="J494" s="149"/>
    </row>
    <row r="495" spans="1:10" x14ac:dyDescent="0.2">
      <c r="A495" s="149"/>
      <c r="B495" s="149"/>
      <c r="C495" s="149"/>
      <c r="D495" s="149"/>
      <c r="E495" s="149"/>
      <c r="F495" s="149"/>
      <c r="G495" s="149"/>
      <c r="H495" s="149"/>
      <c r="I495" s="149"/>
      <c r="J495" s="149"/>
    </row>
    <row r="496" spans="1:10" x14ac:dyDescent="0.2">
      <c r="A496" s="149"/>
      <c r="B496" s="149"/>
      <c r="C496" s="149"/>
      <c r="D496" s="149"/>
      <c r="E496" s="149"/>
      <c r="F496" s="149"/>
      <c r="G496" s="149"/>
      <c r="H496" s="149"/>
      <c r="I496" s="149"/>
      <c r="J496" s="149"/>
    </row>
    <row r="497" spans="1:10" x14ac:dyDescent="0.2">
      <c r="A497" s="149"/>
      <c r="B497" s="149"/>
      <c r="C497" s="149"/>
      <c r="D497" s="149"/>
      <c r="E497" s="149"/>
      <c r="F497" s="149"/>
      <c r="G497" s="149"/>
      <c r="H497" s="149"/>
      <c r="I497" s="149"/>
      <c r="J497" s="149"/>
    </row>
    <row r="498" spans="1:10" x14ac:dyDescent="0.2">
      <c r="A498" s="149"/>
      <c r="B498" s="149"/>
      <c r="C498" s="149"/>
      <c r="D498" s="149"/>
      <c r="E498" s="149"/>
      <c r="F498" s="149"/>
      <c r="G498" s="149"/>
      <c r="H498" s="149"/>
      <c r="I498" s="149"/>
      <c r="J498" s="149"/>
    </row>
    <row r="499" spans="1:10" x14ac:dyDescent="0.2">
      <c r="A499" s="149"/>
      <c r="B499" s="149"/>
      <c r="C499" s="149"/>
      <c r="D499" s="149"/>
      <c r="E499" s="149"/>
      <c r="F499" s="149"/>
      <c r="G499" s="149"/>
      <c r="H499" s="149"/>
      <c r="I499" s="149"/>
      <c r="J499" s="149"/>
    </row>
    <row r="500" spans="1:10" x14ac:dyDescent="0.2">
      <c r="A500" s="149"/>
      <c r="B500" s="149"/>
      <c r="C500" s="149"/>
      <c r="D500" s="149"/>
      <c r="E500" s="149"/>
      <c r="F500" s="149"/>
      <c r="G500" s="149"/>
      <c r="H500" s="149"/>
      <c r="I500" s="149"/>
      <c r="J500" s="149"/>
    </row>
    <row r="501" spans="1:10" x14ac:dyDescent="0.2">
      <c r="A501" s="149"/>
      <c r="B501" s="149"/>
      <c r="C501" s="149"/>
      <c r="D501" s="149"/>
      <c r="E501" s="149"/>
      <c r="F501" s="149"/>
      <c r="G501" s="149"/>
      <c r="H501" s="149"/>
      <c r="I501" s="149"/>
      <c r="J501" s="149"/>
    </row>
    <row r="502" spans="1:10" x14ac:dyDescent="0.2">
      <c r="A502" s="149"/>
      <c r="B502" s="149"/>
      <c r="C502" s="149"/>
      <c r="D502" s="149"/>
      <c r="E502" s="149"/>
      <c r="F502" s="149"/>
      <c r="G502" s="149"/>
      <c r="H502" s="149"/>
      <c r="I502" s="149"/>
      <c r="J502" s="149"/>
    </row>
    <row r="503" spans="1:10" x14ac:dyDescent="0.2">
      <c r="A503" s="149"/>
      <c r="B503" s="149"/>
      <c r="C503" s="149"/>
      <c r="D503" s="149"/>
      <c r="E503" s="149"/>
      <c r="F503" s="149"/>
      <c r="G503" s="149"/>
      <c r="H503" s="149"/>
      <c r="I503" s="149"/>
      <c r="J503" s="149"/>
    </row>
    <row r="504" spans="1:10" x14ac:dyDescent="0.2">
      <c r="A504" s="149"/>
      <c r="B504" s="149"/>
      <c r="C504" s="149"/>
      <c r="D504" s="149"/>
      <c r="E504" s="149"/>
      <c r="F504" s="149"/>
      <c r="G504" s="149"/>
      <c r="H504" s="149"/>
      <c r="I504" s="149"/>
      <c r="J504" s="149"/>
    </row>
    <row r="505" spans="1:10" x14ac:dyDescent="0.2">
      <c r="A505" s="149"/>
      <c r="B505" s="149"/>
      <c r="C505" s="149"/>
      <c r="D505" s="149"/>
      <c r="E505" s="149"/>
      <c r="F505" s="149"/>
      <c r="G505" s="149"/>
      <c r="H505" s="149"/>
      <c r="I505" s="149"/>
      <c r="J505" s="149"/>
    </row>
    <row r="506" spans="1:10" x14ac:dyDescent="0.2">
      <c r="A506" s="149"/>
      <c r="B506" s="149"/>
      <c r="C506" s="149"/>
      <c r="D506" s="149"/>
      <c r="E506" s="149"/>
      <c r="F506" s="149"/>
      <c r="G506" s="149"/>
      <c r="H506" s="149"/>
      <c r="I506" s="149"/>
      <c r="J506" s="149"/>
    </row>
    <row r="507" spans="1:10" x14ac:dyDescent="0.2">
      <c r="A507" s="149"/>
      <c r="B507" s="149"/>
      <c r="C507" s="149"/>
      <c r="D507" s="149"/>
      <c r="E507" s="149"/>
      <c r="F507" s="149"/>
      <c r="G507" s="149"/>
      <c r="H507" s="149"/>
      <c r="I507" s="149"/>
      <c r="J507" s="149"/>
    </row>
    <row r="508" spans="1:10" x14ac:dyDescent="0.2">
      <c r="A508" s="149"/>
      <c r="B508" s="149"/>
      <c r="C508" s="149"/>
      <c r="D508" s="149"/>
      <c r="E508" s="149"/>
      <c r="F508" s="149"/>
      <c r="G508" s="149"/>
      <c r="H508" s="149"/>
      <c r="I508" s="149"/>
      <c r="J508" s="149"/>
    </row>
    <row r="509" spans="1:10" x14ac:dyDescent="0.2">
      <c r="A509" s="149"/>
      <c r="B509" s="149"/>
      <c r="C509" s="149"/>
      <c r="D509" s="149"/>
      <c r="E509" s="149"/>
      <c r="F509" s="149"/>
      <c r="G509" s="149"/>
      <c r="H509" s="149"/>
      <c r="I509" s="149"/>
      <c r="J509" s="149"/>
    </row>
    <row r="510" spans="1:10" x14ac:dyDescent="0.2">
      <c r="A510" s="149"/>
      <c r="B510" s="149"/>
      <c r="C510" s="149"/>
      <c r="D510" s="149"/>
      <c r="E510" s="149"/>
      <c r="F510" s="149"/>
      <c r="G510" s="149"/>
      <c r="H510" s="149"/>
      <c r="I510" s="149"/>
      <c r="J510" s="149"/>
    </row>
    <row r="511" spans="1:10" x14ac:dyDescent="0.2">
      <c r="A511" s="149"/>
      <c r="B511" s="149"/>
      <c r="C511" s="149"/>
      <c r="D511" s="149"/>
      <c r="E511" s="149"/>
      <c r="F511" s="149"/>
      <c r="G511" s="149"/>
      <c r="H511" s="149"/>
      <c r="I511" s="149"/>
      <c r="J511" s="149"/>
    </row>
    <row r="512" spans="1:10" x14ac:dyDescent="0.2">
      <c r="A512" s="149"/>
      <c r="B512" s="149"/>
      <c r="C512" s="149"/>
      <c r="D512" s="149"/>
      <c r="E512" s="149"/>
      <c r="F512" s="149"/>
      <c r="G512" s="149"/>
      <c r="H512" s="149"/>
      <c r="I512" s="149"/>
      <c r="J512" s="149"/>
    </row>
    <row r="513" spans="1:10" x14ac:dyDescent="0.2">
      <c r="A513" s="149"/>
      <c r="B513" s="149"/>
      <c r="C513" s="149"/>
      <c r="D513" s="149"/>
      <c r="E513" s="149"/>
      <c r="F513" s="149"/>
      <c r="G513" s="149"/>
      <c r="H513" s="149"/>
      <c r="I513" s="149"/>
      <c r="J513" s="149"/>
    </row>
    <row r="514" spans="1:10" x14ac:dyDescent="0.2">
      <c r="A514" s="149"/>
      <c r="B514" s="149"/>
      <c r="C514" s="149"/>
      <c r="D514" s="149"/>
      <c r="E514" s="149"/>
      <c r="F514" s="149"/>
      <c r="G514" s="149"/>
      <c r="H514" s="149"/>
      <c r="I514" s="149"/>
      <c r="J514" s="149"/>
    </row>
    <row r="515" spans="1:10" x14ac:dyDescent="0.2">
      <c r="A515" s="149"/>
      <c r="B515" s="149"/>
      <c r="C515" s="149"/>
      <c r="D515" s="149"/>
      <c r="E515" s="149"/>
      <c r="F515" s="149"/>
      <c r="G515" s="149"/>
      <c r="H515" s="149"/>
      <c r="I515" s="149"/>
      <c r="J515" s="149"/>
    </row>
    <row r="516" spans="1:10" x14ac:dyDescent="0.2">
      <c r="A516" s="149"/>
      <c r="B516" s="149"/>
      <c r="C516" s="149"/>
      <c r="D516" s="149"/>
      <c r="E516" s="149"/>
      <c r="F516" s="149"/>
      <c r="G516" s="149"/>
      <c r="H516" s="149"/>
      <c r="I516" s="149"/>
      <c r="J516" s="149"/>
    </row>
    <row r="517" spans="1:10" x14ac:dyDescent="0.2">
      <c r="A517" s="149"/>
      <c r="B517" s="149"/>
      <c r="C517" s="149"/>
      <c r="D517" s="149"/>
      <c r="E517" s="149"/>
      <c r="F517" s="149"/>
      <c r="G517" s="149"/>
      <c r="H517" s="149"/>
      <c r="I517" s="149"/>
      <c r="J517" s="149"/>
    </row>
    <row r="518" spans="1:10" x14ac:dyDescent="0.2">
      <c r="A518" s="149"/>
      <c r="B518" s="149"/>
      <c r="C518" s="149"/>
      <c r="D518" s="149"/>
      <c r="E518" s="149"/>
      <c r="F518" s="149"/>
      <c r="G518" s="149"/>
      <c r="H518" s="149"/>
      <c r="I518" s="149"/>
      <c r="J518" s="149"/>
    </row>
    <row r="519" spans="1:10" x14ac:dyDescent="0.2">
      <c r="A519" s="149"/>
      <c r="B519" s="149"/>
      <c r="C519" s="149"/>
      <c r="D519" s="149"/>
      <c r="E519" s="149"/>
      <c r="F519" s="149"/>
      <c r="G519" s="149"/>
      <c r="H519" s="149"/>
      <c r="I519" s="149"/>
      <c r="J519" s="149"/>
    </row>
    <row r="520" spans="1:10" x14ac:dyDescent="0.2">
      <c r="A520" s="149"/>
      <c r="B520" s="149"/>
      <c r="C520" s="149"/>
      <c r="D520" s="149"/>
      <c r="E520" s="149"/>
      <c r="F520" s="149"/>
      <c r="G520" s="149"/>
      <c r="H520" s="149"/>
      <c r="I520" s="149"/>
      <c r="J520" s="149"/>
    </row>
    <row r="521" spans="1:10" x14ac:dyDescent="0.2">
      <c r="A521" s="149"/>
      <c r="B521" s="149"/>
      <c r="C521" s="149"/>
      <c r="D521" s="149"/>
      <c r="E521" s="149"/>
      <c r="F521" s="149"/>
      <c r="G521" s="149"/>
      <c r="H521" s="149"/>
      <c r="I521" s="149"/>
      <c r="J521" s="149"/>
    </row>
    <row r="522" spans="1:10" x14ac:dyDescent="0.2">
      <c r="A522" s="149"/>
      <c r="B522" s="149"/>
      <c r="C522" s="149"/>
      <c r="D522" s="149"/>
      <c r="E522" s="149"/>
      <c r="F522" s="149"/>
      <c r="G522" s="149"/>
      <c r="H522" s="149"/>
      <c r="I522" s="149"/>
      <c r="J522" s="149"/>
    </row>
    <row r="523" spans="1:10" x14ac:dyDescent="0.2">
      <c r="A523" s="149"/>
      <c r="B523" s="149"/>
      <c r="C523" s="149"/>
      <c r="D523" s="149"/>
      <c r="E523" s="149"/>
      <c r="F523" s="149"/>
      <c r="G523" s="149"/>
      <c r="H523" s="149"/>
      <c r="I523" s="149"/>
      <c r="J523" s="149"/>
    </row>
    <row r="524" spans="1:10" x14ac:dyDescent="0.2">
      <c r="A524" s="149"/>
      <c r="B524" s="149"/>
      <c r="C524" s="149"/>
      <c r="D524" s="149"/>
      <c r="E524" s="149"/>
      <c r="F524" s="149"/>
      <c r="G524" s="149"/>
      <c r="H524" s="149"/>
      <c r="I524" s="149"/>
      <c r="J524" s="149"/>
    </row>
    <row r="525" spans="1:10" x14ac:dyDescent="0.2">
      <c r="A525" s="149"/>
      <c r="B525" s="149"/>
      <c r="C525" s="149"/>
      <c r="D525" s="149"/>
      <c r="E525" s="149"/>
      <c r="F525" s="149"/>
      <c r="G525" s="149"/>
      <c r="H525" s="149"/>
      <c r="I525" s="149"/>
      <c r="J525" s="149"/>
    </row>
    <row r="526" spans="1:10" x14ac:dyDescent="0.2">
      <c r="A526" s="149"/>
      <c r="B526" s="149"/>
      <c r="C526" s="149"/>
      <c r="D526" s="149"/>
      <c r="E526" s="149"/>
      <c r="F526" s="149"/>
      <c r="G526" s="149"/>
      <c r="H526" s="149"/>
      <c r="I526" s="149"/>
      <c r="J526" s="149"/>
    </row>
    <row r="527" spans="1:10" x14ac:dyDescent="0.2">
      <c r="A527" s="149"/>
      <c r="B527" s="149"/>
      <c r="C527" s="149"/>
      <c r="D527" s="149"/>
      <c r="E527" s="149"/>
      <c r="F527" s="149"/>
      <c r="G527" s="149"/>
      <c r="H527" s="149"/>
      <c r="I527" s="149"/>
      <c r="J527" s="149"/>
    </row>
    <row r="528" spans="1:10" x14ac:dyDescent="0.2">
      <c r="A528" s="149"/>
      <c r="B528" s="149"/>
      <c r="C528" s="149"/>
      <c r="D528" s="149"/>
      <c r="E528" s="149"/>
      <c r="F528" s="149"/>
      <c r="G528" s="149"/>
      <c r="H528" s="149"/>
      <c r="I528" s="149"/>
      <c r="J528" s="149"/>
    </row>
    <row r="529" spans="1:10" x14ac:dyDescent="0.2">
      <c r="A529" s="149"/>
      <c r="B529" s="149"/>
      <c r="C529" s="149"/>
      <c r="D529" s="149"/>
      <c r="E529" s="149"/>
      <c r="F529" s="149"/>
      <c r="G529" s="149"/>
      <c r="H529" s="149"/>
      <c r="I529" s="149"/>
      <c r="J529" s="149"/>
    </row>
    <row r="530" spans="1:10" x14ac:dyDescent="0.2">
      <c r="A530" s="149"/>
      <c r="B530" s="149"/>
      <c r="C530" s="149"/>
      <c r="D530" s="149"/>
      <c r="E530" s="149"/>
      <c r="F530" s="149"/>
      <c r="G530" s="149"/>
      <c r="H530" s="149"/>
      <c r="I530" s="149"/>
      <c r="J530" s="149"/>
    </row>
    <row r="531" spans="1:10" x14ac:dyDescent="0.2">
      <c r="A531" s="149"/>
      <c r="B531" s="149"/>
      <c r="C531" s="149"/>
      <c r="D531" s="149"/>
      <c r="E531" s="149"/>
      <c r="F531" s="149"/>
      <c r="G531" s="149"/>
      <c r="H531" s="149"/>
      <c r="I531" s="149"/>
      <c r="J531" s="149"/>
    </row>
    <row r="532" spans="1:10" x14ac:dyDescent="0.2">
      <c r="A532" s="149"/>
      <c r="B532" s="149"/>
      <c r="C532" s="149"/>
      <c r="D532" s="149"/>
      <c r="E532" s="149"/>
      <c r="F532" s="149"/>
      <c r="G532" s="149"/>
      <c r="H532" s="149"/>
      <c r="I532" s="149"/>
      <c r="J532" s="149"/>
    </row>
    <row r="533" spans="1:10" x14ac:dyDescent="0.2">
      <c r="A533" s="149"/>
      <c r="B533" s="149"/>
      <c r="C533" s="149"/>
      <c r="D533" s="149"/>
      <c r="E533" s="149"/>
      <c r="F533" s="149"/>
      <c r="G533" s="149"/>
      <c r="H533" s="149"/>
      <c r="I533" s="149"/>
      <c r="J533" s="149"/>
    </row>
    <row r="534" spans="1:10" x14ac:dyDescent="0.2">
      <c r="A534" s="149"/>
      <c r="B534" s="149"/>
      <c r="C534" s="149"/>
      <c r="D534" s="149"/>
      <c r="E534" s="149"/>
      <c r="F534" s="149"/>
      <c r="G534" s="149"/>
      <c r="H534" s="149"/>
      <c r="I534" s="149"/>
      <c r="J534" s="149"/>
    </row>
    <row r="535" spans="1:10" x14ac:dyDescent="0.2">
      <c r="A535" s="149"/>
      <c r="B535" s="149"/>
      <c r="C535" s="149"/>
      <c r="D535" s="149"/>
      <c r="E535" s="149"/>
      <c r="F535" s="149"/>
      <c r="G535" s="149"/>
      <c r="H535" s="149"/>
      <c r="I535" s="149"/>
      <c r="J535" s="149"/>
    </row>
    <row r="536" spans="1:10" x14ac:dyDescent="0.2">
      <c r="A536" s="149"/>
      <c r="B536" s="149"/>
      <c r="C536" s="149"/>
      <c r="D536" s="149"/>
      <c r="E536" s="149"/>
      <c r="F536" s="149"/>
      <c r="G536" s="149"/>
      <c r="H536" s="149"/>
      <c r="I536" s="149"/>
      <c r="J536" s="149"/>
    </row>
    <row r="537" spans="1:10" x14ac:dyDescent="0.2">
      <c r="A537" s="149"/>
      <c r="B537" s="149"/>
      <c r="C537" s="149"/>
      <c r="D537" s="149"/>
      <c r="E537" s="149"/>
      <c r="F537" s="149"/>
      <c r="G537" s="149"/>
      <c r="H537" s="149"/>
      <c r="I537" s="149"/>
      <c r="J537" s="149"/>
    </row>
    <row r="538" spans="1:10" x14ac:dyDescent="0.2">
      <c r="A538" s="149"/>
      <c r="B538" s="149"/>
      <c r="C538" s="149"/>
      <c r="D538" s="149"/>
      <c r="E538" s="149"/>
      <c r="F538" s="149"/>
      <c r="G538" s="149"/>
      <c r="H538" s="149"/>
      <c r="I538" s="149"/>
      <c r="J538" s="149"/>
    </row>
    <row r="539" spans="1:10" x14ac:dyDescent="0.2">
      <c r="A539" s="149"/>
      <c r="B539" s="149"/>
      <c r="C539" s="149"/>
      <c r="D539" s="149"/>
      <c r="E539" s="149"/>
      <c r="F539" s="149"/>
      <c r="G539" s="149"/>
      <c r="H539" s="149"/>
      <c r="I539" s="149"/>
      <c r="J539" s="149"/>
    </row>
    <row r="540" spans="1:10" x14ac:dyDescent="0.2">
      <c r="A540" s="149"/>
      <c r="B540" s="149"/>
      <c r="C540" s="149"/>
      <c r="D540" s="149"/>
      <c r="E540" s="149"/>
      <c r="F540" s="149"/>
      <c r="G540" s="149"/>
      <c r="H540" s="149"/>
      <c r="I540" s="149"/>
      <c r="J540" s="149"/>
    </row>
    <row r="541" spans="1:10" x14ac:dyDescent="0.2">
      <c r="A541" s="149"/>
      <c r="B541" s="149"/>
      <c r="C541" s="149"/>
      <c r="D541" s="149"/>
      <c r="E541" s="149"/>
      <c r="F541" s="149"/>
      <c r="G541" s="149"/>
      <c r="H541" s="149"/>
      <c r="I541" s="149"/>
      <c r="J541" s="149"/>
    </row>
    <row r="542" spans="1:10" x14ac:dyDescent="0.2">
      <c r="A542" s="149"/>
      <c r="B542" s="149"/>
      <c r="C542" s="149"/>
      <c r="D542" s="149"/>
      <c r="E542" s="149"/>
      <c r="F542" s="149"/>
      <c r="G542" s="149"/>
      <c r="H542" s="149"/>
      <c r="I542" s="149"/>
      <c r="J542" s="149"/>
    </row>
    <row r="543" spans="1:10" x14ac:dyDescent="0.2">
      <c r="A543" s="149"/>
      <c r="B543" s="149"/>
      <c r="C543" s="149"/>
      <c r="D543" s="149"/>
      <c r="E543" s="149"/>
      <c r="F543" s="149"/>
      <c r="G543" s="149"/>
      <c r="H543" s="149"/>
      <c r="I543" s="149"/>
      <c r="J543" s="149"/>
    </row>
    <row r="544" spans="1:10" x14ac:dyDescent="0.2">
      <c r="A544" s="149"/>
      <c r="B544" s="149"/>
      <c r="C544" s="149"/>
      <c r="D544" s="149"/>
      <c r="E544" s="149"/>
      <c r="F544" s="149"/>
      <c r="G544" s="149"/>
      <c r="H544" s="149"/>
      <c r="I544" s="149"/>
      <c r="J544" s="149"/>
    </row>
    <row r="545" spans="1:10" x14ac:dyDescent="0.2">
      <c r="A545" s="149"/>
      <c r="B545" s="149"/>
      <c r="C545" s="149"/>
      <c r="D545" s="149"/>
      <c r="E545" s="149"/>
      <c r="F545" s="149"/>
      <c r="G545" s="149"/>
      <c r="H545" s="149"/>
      <c r="I545" s="149"/>
      <c r="J545" s="149"/>
    </row>
    <row r="546" spans="1:10" x14ac:dyDescent="0.2">
      <c r="A546" s="149"/>
      <c r="B546" s="149"/>
      <c r="C546" s="149"/>
      <c r="D546" s="149"/>
      <c r="E546" s="149"/>
      <c r="F546" s="149"/>
      <c r="G546" s="149"/>
      <c r="H546" s="149"/>
      <c r="I546" s="149"/>
      <c r="J546" s="149"/>
    </row>
    <row r="547" spans="1:10" x14ac:dyDescent="0.2">
      <c r="A547" s="149"/>
      <c r="B547" s="149"/>
      <c r="C547" s="149"/>
      <c r="D547" s="149"/>
      <c r="E547" s="149"/>
      <c r="F547" s="149"/>
      <c r="G547" s="149"/>
      <c r="H547" s="149"/>
      <c r="I547" s="149"/>
      <c r="J547" s="149"/>
    </row>
    <row r="548" spans="1:10" x14ac:dyDescent="0.2">
      <c r="A548" s="149"/>
      <c r="B548" s="149"/>
      <c r="C548" s="149"/>
      <c r="D548" s="149"/>
      <c r="E548" s="149"/>
      <c r="F548" s="149"/>
      <c r="G548" s="149"/>
      <c r="H548" s="149"/>
      <c r="I548" s="149"/>
      <c r="J548" s="149"/>
    </row>
    <row r="549" spans="1:10" x14ac:dyDescent="0.2">
      <c r="A549" s="149"/>
      <c r="B549" s="149"/>
      <c r="C549" s="149"/>
      <c r="D549" s="149"/>
      <c r="E549" s="149"/>
      <c r="F549" s="149"/>
      <c r="G549" s="149"/>
      <c r="H549" s="149"/>
      <c r="I549" s="149"/>
      <c r="J549" s="149"/>
    </row>
    <row r="550" spans="1:10" x14ac:dyDescent="0.2">
      <c r="A550" s="149"/>
      <c r="B550" s="149"/>
      <c r="C550" s="149"/>
      <c r="D550" s="149"/>
      <c r="E550" s="149"/>
      <c r="F550" s="149"/>
      <c r="G550" s="149"/>
      <c r="H550" s="149"/>
      <c r="I550" s="149"/>
      <c r="J550" s="149"/>
    </row>
    <row r="551" spans="1:10" x14ac:dyDescent="0.2">
      <c r="A551" s="149"/>
      <c r="B551" s="149"/>
      <c r="C551" s="149"/>
      <c r="D551" s="149"/>
      <c r="E551" s="149"/>
      <c r="F551" s="149"/>
      <c r="G551" s="149"/>
      <c r="H551" s="149"/>
      <c r="I551" s="149"/>
      <c r="J551" s="149"/>
    </row>
    <row r="552" spans="1:10" x14ac:dyDescent="0.2">
      <c r="A552" s="149"/>
      <c r="B552" s="149"/>
      <c r="C552" s="149"/>
      <c r="D552" s="149"/>
      <c r="E552" s="149"/>
      <c r="F552" s="149"/>
      <c r="G552" s="149"/>
      <c r="H552" s="149"/>
      <c r="I552" s="149"/>
      <c r="J552" s="149"/>
    </row>
    <row r="553" spans="1:10" x14ac:dyDescent="0.2">
      <c r="A553" s="149"/>
      <c r="B553" s="149"/>
      <c r="C553" s="149"/>
      <c r="D553" s="149"/>
      <c r="E553" s="149"/>
      <c r="F553" s="149"/>
      <c r="G553" s="149"/>
      <c r="H553" s="149"/>
      <c r="I553" s="149"/>
      <c r="J553" s="149"/>
    </row>
    <row r="554" spans="1:10" x14ac:dyDescent="0.2">
      <c r="A554" s="149"/>
      <c r="B554" s="149"/>
      <c r="C554" s="149"/>
      <c r="D554" s="149"/>
      <c r="E554" s="149"/>
      <c r="F554" s="149"/>
      <c r="G554" s="149"/>
      <c r="H554" s="149"/>
      <c r="I554" s="149"/>
      <c r="J554" s="149"/>
    </row>
    <row r="555" spans="1:10" x14ac:dyDescent="0.2">
      <c r="A555" s="149"/>
      <c r="B555" s="149"/>
      <c r="C555" s="149"/>
      <c r="D555" s="149"/>
      <c r="E555" s="149"/>
      <c r="F555" s="149"/>
      <c r="G555" s="149"/>
      <c r="H555" s="149"/>
      <c r="I555" s="149"/>
      <c r="J555" s="149"/>
    </row>
    <row r="556" spans="1:10" x14ac:dyDescent="0.2">
      <c r="A556" s="149"/>
      <c r="B556" s="149"/>
      <c r="C556" s="149"/>
      <c r="D556" s="149"/>
      <c r="E556" s="149"/>
      <c r="F556" s="149"/>
      <c r="G556" s="149"/>
      <c r="H556" s="149"/>
      <c r="I556" s="149"/>
      <c r="J556" s="149"/>
    </row>
    <row r="557" spans="1:10" x14ac:dyDescent="0.2">
      <c r="A557" s="149"/>
      <c r="B557" s="149"/>
      <c r="C557" s="149"/>
      <c r="D557" s="149"/>
      <c r="E557" s="149"/>
      <c r="F557" s="149"/>
      <c r="G557" s="149"/>
      <c r="H557" s="149"/>
      <c r="I557" s="149"/>
      <c r="J557" s="149"/>
    </row>
    <row r="558" spans="1:10" x14ac:dyDescent="0.2">
      <c r="A558" s="149"/>
      <c r="B558" s="149"/>
      <c r="C558" s="149"/>
      <c r="D558" s="149"/>
      <c r="E558" s="149"/>
      <c r="F558" s="149"/>
      <c r="G558" s="149"/>
      <c r="H558" s="149"/>
      <c r="I558" s="149"/>
      <c r="J558" s="149"/>
    </row>
    <row r="559" spans="1:10" x14ac:dyDescent="0.2">
      <c r="A559" s="149"/>
      <c r="B559" s="149"/>
      <c r="C559" s="149"/>
      <c r="D559" s="149"/>
      <c r="E559" s="149"/>
      <c r="F559" s="149"/>
      <c r="G559" s="149"/>
      <c r="H559" s="149"/>
      <c r="I559" s="149"/>
      <c r="J559" s="149"/>
    </row>
    <row r="560" spans="1:10" x14ac:dyDescent="0.2">
      <c r="A560" s="149"/>
      <c r="B560" s="149"/>
      <c r="C560" s="149"/>
      <c r="D560" s="149"/>
      <c r="E560" s="149"/>
      <c r="F560" s="149"/>
      <c r="G560" s="149"/>
      <c r="H560" s="149"/>
      <c r="I560" s="149"/>
      <c r="J560" s="149"/>
    </row>
    <row r="561" spans="1:10" x14ac:dyDescent="0.2">
      <c r="A561" s="149"/>
      <c r="B561" s="149"/>
      <c r="C561" s="149"/>
      <c r="D561" s="149"/>
      <c r="E561" s="149"/>
      <c r="F561" s="149"/>
      <c r="G561" s="149"/>
      <c r="H561" s="149"/>
      <c r="I561" s="149"/>
      <c r="J561" s="149"/>
    </row>
    <row r="562" spans="1:10" x14ac:dyDescent="0.2">
      <c r="A562" s="149"/>
      <c r="B562" s="149"/>
      <c r="C562" s="149"/>
      <c r="D562" s="149"/>
      <c r="E562" s="149"/>
      <c r="F562" s="149"/>
      <c r="G562" s="149"/>
      <c r="H562" s="149"/>
      <c r="I562" s="149"/>
      <c r="J562" s="149"/>
    </row>
    <row r="563" spans="1:10" x14ac:dyDescent="0.2">
      <c r="A563" s="149"/>
      <c r="B563" s="149"/>
      <c r="C563" s="149"/>
      <c r="D563" s="149"/>
      <c r="E563" s="149"/>
      <c r="F563" s="149"/>
      <c r="G563" s="149"/>
      <c r="H563" s="149"/>
      <c r="I563" s="149"/>
      <c r="J563" s="149"/>
    </row>
    <row r="564" spans="1:10" x14ac:dyDescent="0.2">
      <c r="A564" s="149"/>
      <c r="B564" s="149"/>
      <c r="C564" s="149"/>
      <c r="D564" s="149"/>
      <c r="E564" s="149"/>
      <c r="F564" s="149"/>
      <c r="G564" s="149"/>
      <c r="H564" s="149"/>
      <c r="I564" s="149"/>
      <c r="J564" s="149"/>
    </row>
    <row r="565" spans="1:10" x14ac:dyDescent="0.2">
      <c r="A565" s="149"/>
      <c r="B565" s="149"/>
      <c r="C565" s="149"/>
      <c r="D565" s="149"/>
      <c r="E565" s="149"/>
      <c r="F565" s="149"/>
      <c r="G565" s="149"/>
      <c r="H565" s="149"/>
      <c r="I565" s="149"/>
      <c r="J565" s="149"/>
    </row>
    <row r="566" spans="1:10" x14ac:dyDescent="0.2">
      <c r="A566" s="149"/>
      <c r="B566" s="149"/>
      <c r="C566" s="149"/>
      <c r="D566" s="149"/>
      <c r="E566" s="149"/>
      <c r="F566" s="149"/>
      <c r="G566" s="149"/>
      <c r="H566" s="149"/>
      <c r="I566" s="149"/>
      <c r="J566" s="149"/>
    </row>
    <row r="567" spans="1:10" x14ac:dyDescent="0.2">
      <c r="A567" s="149"/>
      <c r="B567" s="149"/>
      <c r="C567" s="149"/>
      <c r="D567" s="149"/>
      <c r="E567" s="149"/>
      <c r="F567" s="149"/>
      <c r="G567" s="149"/>
      <c r="H567" s="149"/>
      <c r="I567" s="149"/>
      <c r="J567" s="149"/>
    </row>
    <row r="568" spans="1:10" x14ac:dyDescent="0.2">
      <c r="A568" s="149"/>
      <c r="B568" s="149"/>
      <c r="C568" s="149"/>
      <c r="D568" s="149"/>
      <c r="E568" s="149"/>
      <c r="F568" s="149"/>
      <c r="G568" s="149"/>
      <c r="H568" s="149"/>
      <c r="I568" s="149"/>
      <c r="J568" s="149"/>
    </row>
    <row r="569" spans="1:10" x14ac:dyDescent="0.2">
      <c r="A569" s="149"/>
      <c r="B569" s="149"/>
      <c r="C569" s="149"/>
      <c r="D569" s="149"/>
      <c r="E569" s="149"/>
      <c r="F569" s="149"/>
      <c r="G569" s="149"/>
      <c r="H569" s="149"/>
      <c r="I569" s="149"/>
      <c r="J569" s="149"/>
    </row>
    <row r="570" spans="1:10" x14ac:dyDescent="0.2">
      <c r="A570" s="149"/>
      <c r="B570" s="149"/>
      <c r="C570" s="149"/>
      <c r="D570" s="149"/>
      <c r="E570" s="149"/>
      <c r="F570" s="149"/>
      <c r="G570" s="149"/>
      <c r="H570" s="149"/>
      <c r="I570" s="149"/>
      <c r="J570" s="149"/>
    </row>
    <row r="571" spans="1:10" x14ac:dyDescent="0.2">
      <c r="A571" s="149"/>
      <c r="B571" s="149"/>
      <c r="C571" s="149"/>
      <c r="D571" s="149"/>
      <c r="E571" s="149"/>
      <c r="F571" s="149"/>
      <c r="G571" s="149"/>
      <c r="H571" s="149"/>
      <c r="I571" s="149"/>
      <c r="J571" s="149"/>
    </row>
    <row r="572" spans="1:10" x14ac:dyDescent="0.2">
      <c r="A572" s="149"/>
      <c r="B572" s="149"/>
      <c r="C572" s="149"/>
      <c r="D572" s="149"/>
      <c r="E572" s="149"/>
      <c r="F572" s="149"/>
      <c r="G572" s="149"/>
      <c r="H572" s="149"/>
      <c r="I572" s="149"/>
      <c r="J572" s="149"/>
    </row>
    <row r="573" spans="1:10" x14ac:dyDescent="0.2">
      <c r="A573" s="149"/>
      <c r="B573" s="149"/>
      <c r="C573" s="149"/>
      <c r="D573" s="149"/>
      <c r="E573" s="149"/>
      <c r="F573" s="149"/>
      <c r="G573" s="149"/>
      <c r="H573" s="149"/>
      <c r="I573" s="149"/>
      <c r="J573" s="149"/>
    </row>
    <row r="574" spans="1:10" x14ac:dyDescent="0.2">
      <c r="A574" s="149"/>
      <c r="B574" s="149"/>
      <c r="C574" s="149"/>
      <c r="D574" s="149"/>
      <c r="E574" s="149"/>
      <c r="F574" s="149"/>
      <c r="G574" s="149"/>
      <c r="H574" s="149"/>
      <c r="I574" s="149"/>
      <c r="J574" s="149"/>
    </row>
    <row r="575" spans="1:10" x14ac:dyDescent="0.2">
      <c r="A575" s="149"/>
      <c r="B575" s="149"/>
      <c r="C575" s="149"/>
      <c r="D575" s="149"/>
      <c r="E575" s="149"/>
      <c r="F575" s="149"/>
      <c r="G575" s="149"/>
      <c r="H575" s="149"/>
      <c r="I575" s="149"/>
      <c r="J575" s="149"/>
    </row>
    <row r="576" spans="1:10" x14ac:dyDescent="0.2">
      <c r="A576" s="149"/>
      <c r="B576" s="149"/>
      <c r="C576" s="149"/>
      <c r="D576" s="149"/>
      <c r="E576" s="149"/>
      <c r="F576" s="149"/>
      <c r="G576" s="149"/>
      <c r="H576" s="149"/>
      <c r="I576" s="149"/>
      <c r="J576" s="149"/>
    </row>
    <row r="577" spans="1:10" x14ac:dyDescent="0.2">
      <c r="A577" s="149"/>
      <c r="B577" s="149"/>
      <c r="C577" s="149"/>
      <c r="D577" s="149"/>
      <c r="E577" s="149"/>
      <c r="F577" s="149"/>
      <c r="G577" s="149"/>
      <c r="H577" s="149"/>
      <c r="I577" s="149"/>
      <c r="J577" s="149"/>
    </row>
    <row r="578" spans="1:10" x14ac:dyDescent="0.2">
      <c r="A578" s="149"/>
      <c r="B578" s="149"/>
      <c r="C578" s="149"/>
      <c r="D578" s="149"/>
      <c r="E578" s="149"/>
      <c r="F578" s="149"/>
      <c r="G578" s="149"/>
      <c r="H578" s="149"/>
      <c r="I578" s="149"/>
      <c r="J578" s="149"/>
    </row>
    <row r="579" spans="1:10" x14ac:dyDescent="0.2">
      <c r="A579" s="149"/>
      <c r="B579" s="149"/>
      <c r="C579" s="149"/>
      <c r="D579" s="149"/>
      <c r="E579" s="149"/>
      <c r="F579" s="149"/>
      <c r="G579" s="149"/>
      <c r="H579" s="149"/>
      <c r="I579" s="149"/>
      <c r="J579" s="149"/>
    </row>
    <row r="580" spans="1:10" x14ac:dyDescent="0.2">
      <c r="A580" s="149"/>
      <c r="B580" s="149"/>
      <c r="C580" s="149"/>
      <c r="D580" s="149"/>
      <c r="E580" s="149"/>
      <c r="F580" s="149"/>
      <c r="G580" s="149"/>
      <c r="H580" s="149"/>
      <c r="I580" s="149"/>
      <c r="J580" s="149"/>
    </row>
    <row r="581" spans="1:10" x14ac:dyDescent="0.2">
      <c r="A581" s="149"/>
      <c r="B581" s="149"/>
      <c r="C581" s="149"/>
      <c r="D581" s="149"/>
      <c r="E581" s="149"/>
      <c r="F581" s="149"/>
      <c r="G581" s="149"/>
      <c r="H581" s="149"/>
      <c r="I581" s="149"/>
      <c r="J581" s="149"/>
    </row>
    <row r="582" spans="1:10" x14ac:dyDescent="0.2">
      <c r="A582" s="149"/>
      <c r="B582" s="149"/>
      <c r="C582" s="149"/>
      <c r="D582" s="149"/>
      <c r="E582" s="149"/>
      <c r="F582" s="149"/>
      <c r="G582" s="149"/>
      <c r="H582" s="149"/>
      <c r="I582" s="149"/>
      <c r="J582" s="149"/>
    </row>
    <row r="583" spans="1:10" x14ac:dyDescent="0.2">
      <c r="A583" s="149"/>
      <c r="B583" s="149"/>
      <c r="C583" s="149"/>
      <c r="D583" s="149"/>
      <c r="E583" s="149"/>
      <c r="F583" s="149"/>
      <c r="G583" s="149"/>
      <c r="H583" s="149"/>
      <c r="I583" s="149"/>
      <c r="J583" s="149"/>
    </row>
    <row r="584" spans="1:10" x14ac:dyDescent="0.2">
      <c r="A584" s="149"/>
      <c r="B584" s="149"/>
      <c r="C584" s="149"/>
      <c r="D584" s="149"/>
      <c r="E584" s="149"/>
      <c r="F584" s="149"/>
      <c r="G584" s="149"/>
      <c r="H584" s="149"/>
      <c r="I584" s="149"/>
      <c r="J584" s="149"/>
    </row>
    <row r="585" spans="1:10" x14ac:dyDescent="0.2">
      <c r="A585" s="149"/>
      <c r="B585" s="149"/>
      <c r="C585" s="149"/>
      <c r="D585" s="149"/>
      <c r="E585" s="149"/>
      <c r="F585" s="149"/>
      <c r="G585" s="149"/>
      <c r="H585" s="149"/>
      <c r="I585" s="149"/>
      <c r="J585" s="149"/>
    </row>
    <row r="586" spans="1:10" x14ac:dyDescent="0.2">
      <c r="A586" s="149"/>
      <c r="B586" s="149"/>
      <c r="C586" s="149"/>
      <c r="D586" s="149"/>
      <c r="E586" s="149"/>
      <c r="F586" s="149"/>
      <c r="G586" s="149"/>
      <c r="H586" s="149"/>
      <c r="I586" s="149"/>
      <c r="J586" s="149"/>
    </row>
    <row r="587" spans="1:10" x14ac:dyDescent="0.2">
      <c r="A587" s="149"/>
      <c r="B587" s="149"/>
      <c r="C587" s="149"/>
      <c r="D587" s="149"/>
      <c r="E587" s="149"/>
      <c r="F587" s="149"/>
      <c r="G587" s="149"/>
      <c r="H587" s="149"/>
      <c r="I587" s="149"/>
      <c r="J587" s="149"/>
    </row>
    <row r="588" spans="1:10" x14ac:dyDescent="0.2">
      <c r="A588" s="149"/>
      <c r="B588" s="149"/>
      <c r="C588" s="149"/>
      <c r="D588" s="149"/>
      <c r="E588" s="149"/>
      <c r="F588" s="149"/>
      <c r="G588" s="149"/>
      <c r="H588" s="149"/>
      <c r="I588" s="149"/>
      <c r="J588" s="149"/>
    </row>
    <row r="589" spans="1:10" x14ac:dyDescent="0.2">
      <c r="A589" s="149"/>
      <c r="B589" s="149"/>
      <c r="C589" s="149"/>
      <c r="D589" s="149"/>
      <c r="E589" s="149"/>
      <c r="F589" s="149"/>
      <c r="G589" s="149"/>
      <c r="H589" s="149"/>
      <c r="I589" s="149"/>
      <c r="J589" s="149"/>
    </row>
    <row r="590" spans="1:10" x14ac:dyDescent="0.2">
      <c r="A590" s="149"/>
      <c r="B590" s="149"/>
      <c r="C590" s="149"/>
      <c r="D590" s="149"/>
      <c r="E590" s="149"/>
      <c r="F590" s="149"/>
      <c r="G590" s="149"/>
      <c r="H590" s="149"/>
      <c r="I590" s="149"/>
      <c r="J590" s="149"/>
    </row>
    <row r="591" spans="1:10" x14ac:dyDescent="0.2">
      <c r="A591" s="149"/>
      <c r="B591" s="149"/>
      <c r="C591" s="149"/>
      <c r="D591" s="149"/>
      <c r="E591" s="149"/>
      <c r="F591" s="149"/>
      <c r="G591" s="149"/>
      <c r="H591" s="149"/>
      <c r="I591" s="149"/>
      <c r="J591" s="149"/>
    </row>
    <row r="592" spans="1:10" x14ac:dyDescent="0.2">
      <c r="A592" s="149"/>
      <c r="B592" s="149"/>
      <c r="C592" s="149"/>
      <c r="D592" s="149"/>
      <c r="E592" s="149"/>
      <c r="F592" s="149"/>
      <c r="G592" s="149"/>
      <c r="H592" s="149"/>
      <c r="I592" s="149"/>
      <c r="J592" s="149"/>
    </row>
    <row r="593" spans="1:10" x14ac:dyDescent="0.2">
      <c r="A593" s="149"/>
      <c r="B593" s="149"/>
      <c r="C593" s="149"/>
      <c r="D593" s="149"/>
      <c r="E593" s="149"/>
      <c r="F593" s="149"/>
      <c r="G593" s="149"/>
      <c r="H593" s="149"/>
      <c r="I593" s="149"/>
      <c r="J593" s="149"/>
    </row>
    <row r="594" spans="1:10" x14ac:dyDescent="0.2">
      <c r="A594" s="149"/>
      <c r="B594" s="149"/>
      <c r="C594" s="149"/>
      <c r="D594" s="149"/>
      <c r="E594" s="149"/>
      <c r="F594" s="149"/>
      <c r="G594" s="149"/>
      <c r="H594" s="149"/>
      <c r="I594" s="149"/>
      <c r="J594" s="149"/>
    </row>
    <row r="595" spans="1:10" x14ac:dyDescent="0.2">
      <c r="A595" s="149"/>
      <c r="B595" s="149"/>
      <c r="C595" s="149"/>
      <c r="D595" s="149"/>
      <c r="E595" s="149"/>
      <c r="F595" s="149"/>
      <c r="G595" s="149"/>
      <c r="H595" s="149"/>
      <c r="I595" s="149"/>
      <c r="J595" s="149"/>
    </row>
    <row r="596" spans="1:10" x14ac:dyDescent="0.2">
      <c r="A596" s="149"/>
      <c r="B596" s="149"/>
      <c r="C596" s="149"/>
      <c r="D596" s="149"/>
      <c r="E596" s="149"/>
      <c r="F596" s="149"/>
      <c r="G596" s="149"/>
      <c r="H596" s="149"/>
      <c r="I596" s="149"/>
      <c r="J596" s="149"/>
    </row>
    <row r="597" spans="1:10" x14ac:dyDescent="0.2">
      <c r="A597" s="149"/>
      <c r="B597" s="149"/>
      <c r="C597" s="149"/>
      <c r="D597" s="149"/>
      <c r="E597" s="149"/>
      <c r="F597" s="149"/>
      <c r="G597" s="149"/>
      <c r="H597" s="149"/>
      <c r="I597" s="149"/>
      <c r="J597" s="149"/>
    </row>
    <row r="598" spans="1:10" x14ac:dyDescent="0.2">
      <c r="A598" s="149"/>
      <c r="B598" s="149"/>
      <c r="C598" s="149"/>
      <c r="D598" s="149"/>
      <c r="E598" s="149"/>
      <c r="F598" s="149"/>
      <c r="G598" s="149"/>
      <c r="H598" s="149"/>
      <c r="I598" s="149"/>
      <c r="J598" s="149"/>
    </row>
    <row r="599" spans="1:10" x14ac:dyDescent="0.2">
      <c r="A599" s="149"/>
      <c r="B599" s="149"/>
      <c r="C599" s="149"/>
      <c r="D599" s="149"/>
      <c r="E599" s="149"/>
      <c r="F599" s="149"/>
      <c r="G599" s="149"/>
      <c r="H599" s="149"/>
      <c r="I599" s="149"/>
      <c r="J599" s="149"/>
    </row>
    <row r="600" spans="1:10" x14ac:dyDescent="0.2">
      <c r="A600" s="149"/>
      <c r="B600" s="149"/>
      <c r="C600" s="149"/>
      <c r="D600" s="149"/>
      <c r="E600" s="149"/>
      <c r="F600" s="149"/>
      <c r="G600" s="149"/>
      <c r="H600" s="149"/>
      <c r="I600" s="149"/>
      <c r="J600" s="149"/>
    </row>
    <row r="601" spans="1:10" x14ac:dyDescent="0.2">
      <c r="A601" s="149"/>
      <c r="B601" s="149"/>
      <c r="C601" s="149"/>
      <c r="D601" s="149"/>
      <c r="E601" s="149"/>
      <c r="F601" s="149"/>
      <c r="G601" s="149"/>
      <c r="H601" s="149"/>
      <c r="I601" s="149"/>
      <c r="J601" s="149"/>
    </row>
    <row r="602" spans="1:10" x14ac:dyDescent="0.2">
      <c r="A602" s="149"/>
      <c r="B602" s="149"/>
      <c r="C602" s="149"/>
      <c r="D602" s="149"/>
      <c r="E602" s="149"/>
      <c r="F602" s="149"/>
      <c r="G602" s="149"/>
      <c r="H602" s="149"/>
      <c r="I602" s="149"/>
      <c r="J602" s="149"/>
    </row>
    <row r="603" spans="1:10" x14ac:dyDescent="0.2">
      <c r="A603" s="149"/>
      <c r="B603" s="149"/>
      <c r="C603" s="149"/>
      <c r="D603" s="149"/>
      <c r="E603" s="149"/>
      <c r="F603" s="149"/>
      <c r="G603" s="149"/>
      <c r="H603" s="149"/>
      <c r="I603" s="149"/>
      <c r="J603" s="149"/>
    </row>
    <row r="604" spans="1:10" x14ac:dyDescent="0.2">
      <c r="A604" s="149"/>
      <c r="B604" s="149"/>
      <c r="C604" s="149"/>
      <c r="D604" s="149"/>
      <c r="E604" s="149"/>
      <c r="F604" s="149"/>
      <c r="G604" s="149"/>
      <c r="H604" s="149"/>
      <c r="I604" s="149"/>
      <c r="J604" s="149"/>
    </row>
    <row r="605" spans="1:10" x14ac:dyDescent="0.2">
      <c r="A605" s="149"/>
      <c r="B605" s="149"/>
      <c r="C605" s="149"/>
      <c r="D605" s="149"/>
      <c r="E605" s="149"/>
      <c r="F605" s="149"/>
      <c r="G605" s="149"/>
      <c r="H605" s="149"/>
      <c r="I605" s="149"/>
      <c r="J605" s="149"/>
    </row>
    <row r="606" spans="1:10" x14ac:dyDescent="0.2">
      <c r="A606" s="149"/>
      <c r="B606" s="149"/>
      <c r="C606" s="149"/>
      <c r="D606" s="149"/>
      <c r="E606" s="149"/>
      <c r="F606" s="149"/>
      <c r="G606" s="149"/>
      <c r="H606" s="149"/>
      <c r="I606" s="149"/>
      <c r="J606" s="149"/>
    </row>
    <row r="607" spans="1:10" x14ac:dyDescent="0.2">
      <c r="A607" s="149"/>
      <c r="B607" s="149"/>
      <c r="C607" s="149"/>
      <c r="D607" s="149"/>
      <c r="E607" s="149"/>
      <c r="F607" s="149"/>
      <c r="G607" s="149"/>
      <c r="H607" s="149"/>
      <c r="I607" s="149"/>
      <c r="J607" s="149"/>
    </row>
    <row r="608" spans="1:10" x14ac:dyDescent="0.2">
      <c r="A608" s="149"/>
      <c r="B608" s="149"/>
      <c r="C608" s="149"/>
      <c r="D608" s="149"/>
      <c r="E608" s="149"/>
      <c r="F608" s="149"/>
      <c r="G608" s="149"/>
      <c r="H608" s="149"/>
      <c r="I608" s="149"/>
      <c r="J608" s="149"/>
    </row>
    <row r="609" spans="1:10" x14ac:dyDescent="0.2">
      <c r="A609" s="149"/>
      <c r="B609" s="149"/>
      <c r="C609" s="149"/>
      <c r="D609" s="149"/>
      <c r="E609" s="149"/>
      <c r="F609" s="149"/>
      <c r="G609" s="149"/>
      <c r="H609" s="149"/>
      <c r="I609" s="149"/>
      <c r="J609" s="149"/>
    </row>
    <row r="610" spans="1:10" x14ac:dyDescent="0.2">
      <c r="A610" s="149"/>
      <c r="B610" s="149"/>
      <c r="C610" s="149"/>
      <c r="D610" s="149"/>
      <c r="E610" s="149"/>
      <c r="F610" s="149"/>
      <c r="G610" s="149"/>
      <c r="H610" s="149"/>
      <c r="I610" s="149"/>
      <c r="J610" s="149"/>
    </row>
    <row r="611" spans="1:10" x14ac:dyDescent="0.2">
      <c r="A611" s="149"/>
      <c r="B611" s="149"/>
      <c r="C611" s="149"/>
      <c r="D611" s="149"/>
      <c r="E611" s="149"/>
      <c r="F611" s="149"/>
      <c r="G611" s="149"/>
      <c r="H611" s="149"/>
      <c r="I611" s="149"/>
      <c r="J611" s="149"/>
    </row>
    <row r="612" spans="1:10" x14ac:dyDescent="0.2">
      <c r="A612" s="149"/>
      <c r="B612" s="149"/>
      <c r="C612" s="149"/>
      <c r="D612" s="149"/>
      <c r="E612" s="149"/>
      <c r="F612" s="149"/>
      <c r="G612" s="149"/>
      <c r="H612" s="149"/>
      <c r="I612" s="149"/>
      <c r="J612" s="149"/>
    </row>
    <row r="613" spans="1:10" x14ac:dyDescent="0.2">
      <c r="A613" s="149"/>
      <c r="B613" s="149"/>
      <c r="C613" s="149"/>
      <c r="D613" s="149"/>
      <c r="E613" s="149"/>
      <c r="F613" s="149"/>
      <c r="G613" s="149"/>
      <c r="H613" s="149"/>
      <c r="I613" s="149"/>
      <c r="J613" s="149"/>
    </row>
    <row r="614" spans="1:10" x14ac:dyDescent="0.2">
      <c r="A614" s="149"/>
      <c r="B614" s="149"/>
      <c r="C614" s="149"/>
      <c r="D614" s="149"/>
      <c r="E614" s="149"/>
      <c r="F614" s="149"/>
      <c r="G614" s="149"/>
      <c r="H614" s="149"/>
      <c r="I614" s="149"/>
      <c r="J614" s="149"/>
    </row>
    <row r="615" spans="1:10" x14ac:dyDescent="0.2">
      <c r="A615" s="149"/>
      <c r="B615" s="149"/>
      <c r="C615" s="149"/>
      <c r="D615" s="149"/>
      <c r="E615" s="149"/>
      <c r="F615" s="149"/>
      <c r="G615" s="149"/>
      <c r="H615" s="149"/>
      <c r="I615" s="149"/>
      <c r="J615" s="149"/>
    </row>
    <row r="616" spans="1:10" x14ac:dyDescent="0.2">
      <c r="A616" s="149"/>
      <c r="B616" s="149"/>
      <c r="C616" s="149"/>
      <c r="D616" s="149"/>
      <c r="E616" s="149"/>
      <c r="F616" s="149"/>
      <c r="G616" s="149"/>
      <c r="H616" s="149"/>
      <c r="I616" s="149"/>
      <c r="J616" s="149"/>
    </row>
    <row r="617" spans="1:10" x14ac:dyDescent="0.2">
      <c r="A617" s="149"/>
      <c r="B617" s="149"/>
      <c r="C617" s="149"/>
      <c r="D617" s="149"/>
      <c r="E617" s="149"/>
      <c r="F617" s="149"/>
      <c r="G617" s="149"/>
      <c r="H617" s="149"/>
      <c r="I617" s="149"/>
      <c r="J617" s="149"/>
    </row>
    <row r="618" spans="1:10" x14ac:dyDescent="0.2">
      <c r="A618" s="149"/>
      <c r="B618" s="149"/>
      <c r="C618" s="149"/>
      <c r="D618" s="149"/>
      <c r="E618" s="149"/>
      <c r="F618" s="149"/>
      <c r="G618" s="149"/>
      <c r="H618" s="149"/>
      <c r="I618" s="149"/>
      <c r="J618" s="149"/>
    </row>
    <row r="619" spans="1:10" x14ac:dyDescent="0.2">
      <c r="A619" s="149"/>
      <c r="B619" s="149"/>
      <c r="C619" s="149"/>
      <c r="D619" s="149"/>
      <c r="E619" s="149"/>
      <c r="F619" s="149"/>
      <c r="G619" s="149"/>
      <c r="H619" s="149"/>
      <c r="I619" s="149"/>
      <c r="J619" s="149"/>
    </row>
    <row r="620" spans="1:10" x14ac:dyDescent="0.2">
      <c r="A620" s="149"/>
      <c r="B620" s="149"/>
      <c r="C620" s="149"/>
      <c r="D620" s="149"/>
      <c r="E620" s="149"/>
      <c r="F620" s="149"/>
      <c r="G620" s="149"/>
      <c r="H620" s="149"/>
      <c r="I620" s="149"/>
      <c r="J620" s="149"/>
    </row>
    <row r="621" spans="1:10" x14ac:dyDescent="0.2">
      <c r="A621" s="149"/>
      <c r="B621" s="149"/>
      <c r="C621" s="149"/>
      <c r="D621" s="149"/>
      <c r="E621" s="149"/>
      <c r="F621" s="149"/>
      <c r="G621" s="149"/>
      <c r="H621" s="149"/>
      <c r="I621" s="149"/>
      <c r="J621" s="149"/>
    </row>
    <row r="622" spans="1:10" x14ac:dyDescent="0.2">
      <c r="A622" s="149"/>
      <c r="B622" s="149"/>
      <c r="C622" s="149"/>
      <c r="D622" s="149"/>
      <c r="E622" s="149"/>
      <c r="F622" s="149"/>
      <c r="G622" s="149"/>
      <c r="H622" s="149"/>
      <c r="I622" s="149"/>
      <c r="J622" s="149"/>
    </row>
    <row r="623" spans="1:10" x14ac:dyDescent="0.2">
      <c r="A623" s="149"/>
      <c r="B623" s="149"/>
      <c r="C623" s="149"/>
      <c r="D623" s="149"/>
      <c r="E623" s="149"/>
      <c r="F623" s="149"/>
      <c r="G623" s="149"/>
      <c r="H623" s="149"/>
      <c r="I623" s="149"/>
      <c r="J623" s="149"/>
    </row>
    <row r="624" spans="1:10" x14ac:dyDescent="0.2">
      <c r="A624" s="149"/>
      <c r="B624" s="149"/>
      <c r="C624" s="149"/>
      <c r="D624" s="149"/>
      <c r="E624" s="149"/>
      <c r="F624" s="149"/>
      <c r="G624" s="149"/>
      <c r="H624" s="149"/>
      <c r="I624" s="149"/>
      <c r="J624" s="149"/>
    </row>
    <row r="625" spans="1:10" x14ac:dyDescent="0.2">
      <c r="A625" s="149"/>
      <c r="B625" s="149"/>
      <c r="C625" s="149"/>
      <c r="D625" s="149"/>
      <c r="E625" s="149"/>
      <c r="F625" s="149"/>
      <c r="G625" s="149"/>
      <c r="H625" s="149"/>
      <c r="I625" s="149"/>
      <c r="J625" s="149"/>
    </row>
    <row r="626" spans="1:10" x14ac:dyDescent="0.2">
      <c r="A626" s="149"/>
      <c r="B626" s="149"/>
      <c r="C626" s="149"/>
      <c r="D626" s="149"/>
      <c r="E626" s="149"/>
      <c r="F626" s="149"/>
      <c r="G626" s="149"/>
      <c r="H626" s="149"/>
      <c r="I626" s="149"/>
      <c r="J626" s="149"/>
    </row>
    <row r="627" spans="1:10" x14ac:dyDescent="0.2">
      <c r="A627" s="149"/>
      <c r="B627" s="149"/>
      <c r="C627" s="149"/>
      <c r="D627" s="149"/>
      <c r="E627" s="149"/>
      <c r="F627" s="149"/>
      <c r="G627" s="149"/>
      <c r="H627" s="149"/>
      <c r="I627" s="149"/>
      <c r="J627" s="149"/>
    </row>
    <row r="628" spans="1:10" x14ac:dyDescent="0.2">
      <c r="A628" s="149"/>
      <c r="B628" s="149"/>
      <c r="C628" s="149"/>
      <c r="D628" s="149"/>
      <c r="E628" s="149"/>
      <c r="F628" s="149"/>
      <c r="G628" s="149"/>
      <c r="H628" s="149"/>
      <c r="I628" s="149"/>
      <c r="J628" s="149"/>
    </row>
    <row r="629" spans="1:10" x14ac:dyDescent="0.2">
      <c r="A629" s="149"/>
      <c r="B629" s="149"/>
      <c r="C629" s="149"/>
      <c r="D629" s="149"/>
      <c r="E629" s="149"/>
      <c r="F629" s="149"/>
      <c r="G629" s="149"/>
      <c r="H629" s="149"/>
      <c r="I629" s="149"/>
      <c r="J629" s="149"/>
    </row>
    <row r="630" spans="1:10" x14ac:dyDescent="0.2">
      <c r="A630" s="149"/>
      <c r="B630" s="149"/>
      <c r="C630" s="149"/>
      <c r="D630" s="149"/>
      <c r="E630" s="149"/>
      <c r="F630" s="149"/>
      <c r="G630" s="149"/>
      <c r="H630" s="149"/>
      <c r="I630" s="149"/>
      <c r="J630" s="149"/>
    </row>
    <row r="631" spans="1:10" x14ac:dyDescent="0.2">
      <c r="A631" s="149"/>
      <c r="B631" s="149"/>
      <c r="C631" s="149"/>
      <c r="D631" s="149"/>
      <c r="E631" s="149"/>
      <c r="F631" s="149"/>
      <c r="G631" s="149"/>
      <c r="H631" s="149"/>
      <c r="I631" s="149"/>
      <c r="J631" s="149"/>
    </row>
    <row r="632" spans="1:10" x14ac:dyDescent="0.2">
      <c r="A632" s="149"/>
      <c r="B632" s="149"/>
      <c r="C632" s="149"/>
      <c r="D632" s="149"/>
      <c r="E632" s="149"/>
      <c r="F632" s="149"/>
      <c r="G632" s="149"/>
      <c r="H632" s="149"/>
      <c r="I632" s="149"/>
      <c r="J632" s="149"/>
    </row>
    <row r="633" spans="1:10" x14ac:dyDescent="0.2">
      <c r="A633" s="149"/>
      <c r="B633" s="149"/>
      <c r="C633" s="149"/>
      <c r="D633" s="149"/>
      <c r="E633" s="149"/>
      <c r="F633" s="149"/>
      <c r="G633" s="149"/>
      <c r="H633" s="149"/>
      <c r="I633" s="149"/>
      <c r="J633" s="149"/>
    </row>
    <row r="634" spans="1:10" x14ac:dyDescent="0.2">
      <c r="A634" s="149"/>
      <c r="B634" s="149"/>
      <c r="C634" s="149"/>
      <c r="D634" s="149"/>
      <c r="E634" s="149"/>
      <c r="F634" s="149"/>
      <c r="G634" s="149"/>
      <c r="H634" s="149"/>
      <c r="I634" s="149"/>
      <c r="J634" s="149"/>
    </row>
    <row r="635" spans="1:10" x14ac:dyDescent="0.2">
      <c r="A635" s="149"/>
      <c r="B635" s="149"/>
      <c r="C635" s="149"/>
      <c r="D635" s="149"/>
      <c r="E635" s="149"/>
      <c r="F635" s="149"/>
      <c r="G635" s="149"/>
      <c r="H635" s="149"/>
      <c r="I635" s="149"/>
      <c r="J635" s="149"/>
    </row>
    <row r="636" spans="1:10" x14ac:dyDescent="0.2">
      <c r="A636" s="149"/>
      <c r="B636" s="149"/>
      <c r="C636" s="149"/>
      <c r="D636" s="149"/>
      <c r="E636" s="149"/>
      <c r="F636" s="149"/>
      <c r="G636" s="149"/>
      <c r="H636" s="149"/>
      <c r="I636" s="149"/>
      <c r="J636" s="149"/>
    </row>
    <row r="637" spans="1:10" x14ac:dyDescent="0.2">
      <c r="A637" s="149"/>
      <c r="B637" s="149"/>
      <c r="C637" s="149"/>
      <c r="D637" s="149"/>
      <c r="E637" s="149"/>
      <c r="F637" s="149"/>
      <c r="G637" s="149"/>
      <c r="H637" s="149"/>
      <c r="I637" s="149"/>
      <c r="J637" s="149"/>
    </row>
    <row r="638" spans="1:10" x14ac:dyDescent="0.2">
      <c r="A638" s="149"/>
      <c r="B638" s="149"/>
      <c r="C638" s="149"/>
      <c r="D638" s="149"/>
      <c r="E638" s="149"/>
      <c r="F638" s="149"/>
      <c r="G638" s="149"/>
      <c r="H638" s="149"/>
      <c r="I638" s="149"/>
      <c r="J638" s="149"/>
    </row>
    <row r="639" spans="1:10" x14ac:dyDescent="0.2">
      <c r="A639" s="149"/>
      <c r="B639" s="149"/>
      <c r="C639" s="149"/>
      <c r="D639" s="149"/>
      <c r="E639" s="149"/>
      <c r="F639" s="149"/>
      <c r="G639" s="149"/>
      <c r="H639" s="149"/>
      <c r="I639" s="149"/>
      <c r="J639" s="149"/>
    </row>
    <row r="640" spans="1:10" x14ac:dyDescent="0.2">
      <c r="A640" s="149"/>
      <c r="B640" s="149"/>
      <c r="C640" s="149"/>
      <c r="D640" s="149"/>
      <c r="E640" s="149"/>
      <c r="F640" s="149"/>
      <c r="G640" s="149"/>
      <c r="H640" s="149"/>
      <c r="I640" s="149"/>
      <c r="J640" s="149"/>
    </row>
    <row r="641" spans="1:10" x14ac:dyDescent="0.2">
      <c r="A641" s="149"/>
      <c r="B641" s="149"/>
      <c r="C641" s="149"/>
      <c r="D641" s="149"/>
      <c r="E641" s="149"/>
      <c r="F641" s="149"/>
      <c r="G641" s="149"/>
      <c r="H641" s="149"/>
      <c r="I641" s="149"/>
      <c r="J641" s="149"/>
    </row>
    <row r="642" spans="1:10" x14ac:dyDescent="0.2">
      <c r="A642" s="149"/>
      <c r="B642" s="149"/>
      <c r="C642" s="149"/>
      <c r="D642" s="149"/>
      <c r="E642" s="149"/>
      <c r="F642" s="149"/>
      <c r="G642" s="149"/>
      <c r="H642" s="149"/>
      <c r="I642" s="149"/>
      <c r="J642" s="149"/>
    </row>
    <row r="643" spans="1:10" x14ac:dyDescent="0.2">
      <c r="A643" s="149"/>
      <c r="B643" s="149"/>
      <c r="C643" s="149"/>
      <c r="D643" s="149"/>
      <c r="E643" s="149"/>
      <c r="F643" s="149"/>
      <c r="G643" s="149"/>
      <c r="H643" s="149"/>
      <c r="I643" s="149"/>
      <c r="J643" s="149"/>
    </row>
    <row r="644" spans="1:10" x14ac:dyDescent="0.2">
      <c r="A644" s="149"/>
      <c r="B644" s="149"/>
      <c r="C644" s="149"/>
      <c r="D644" s="149"/>
      <c r="E644" s="149"/>
      <c r="F644" s="149"/>
      <c r="G644" s="149"/>
      <c r="H644" s="149"/>
      <c r="I644" s="149"/>
      <c r="J644" s="149"/>
    </row>
    <row r="645" spans="1:10" x14ac:dyDescent="0.2">
      <c r="A645" s="149"/>
      <c r="B645" s="149"/>
      <c r="C645" s="149"/>
      <c r="D645" s="149"/>
      <c r="E645" s="149"/>
      <c r="F645" s="149"/>
      <c r="G645" s="149"/>
      <c r="H645" s="149"/>
      <c r="I645" s="149"/>
      <c r="J645" s="149"/>
    </row>
    <row r="646" spans="1:10" x14ac:dyDescent="0.2">
      <c r="A646" s="149"/>
      <c r="B646" s="149"/>
      <c r="C646" s="149"/>
      <c r="D646" s="149"/>
      <c r="E646" s="149"/>
      <c r="F646" s="149"/>
      <c r="G646" s="149"/>
      <c r="H646" s="149"/>
      <c r="I646" s="149"/>
      <c r="J646" s="149"/>
    </row>
    <row r="647" spans="1:10" x14ac:dyDescent="0.2">
      <c r="A647" s="149"/>
      <c r="B647" s="149"/>
      <c r="C647" s="149"/>
      <c r="D647" s="149"/>
      <c r="E647" s="149"/>
      <c r="F647" s="149"/>
      <c r="G647" s="149"/>
      <c r="H647" s="149"/>
      <c r="I647" s="149"/>
      <c r="J647" s="149"/>
    </row>
    <row r="648" spans="1:10" x14ac:dyDescent="0.2">
      <c r="A648" s="149"/>
      <c r="B648" s="149"/>
      <c r="C648" s="149"/>
      <c r="D648" s="149"/>
      <c r="E648" s="149"/>
      <c r="F648" s="149"/>
      <c r="G648" s="149"/>
      <c r="H648" s="149"/>
      <c r="I648" s="149"/>
      <c r="J648" s="149"/>
    </row>
    <row r="649" spans="1:10" x14ac:dyDescent="0.2">
      <c r="A649" s="149"/>
      <c r="B649" s="149"/>
      <c r="C649" s="149"/>
      <c r="D649" s="149"/>
      <c r="E649" s="149"/>
      <c r="F649" s="149"/>
      <c r="G649" s="149"/>
      <c r="H649" s="149"/>
      <c r="I649" s="149"/>
      <c r="J649" s="149"/>
    </row>
    <row r="650" spans="1:10" x14ac:dyDescent="0.2">
      <c r="A650" s="149"/>
      <c r="B650" s="149"/>
      <c r="C650" s="149"/>
      <c r="D650" s="149"/>
      <c r="E650" s="149"/>
      <c r="F650" s="149"/>
      <c r="G650" s="149"/>
      <c r="H650" s="149"/>
      <c r="I650" s="149"/>
      <c r="J650" s="149"/>
    </row>
    <row r="651" spans="1:10" x14ac:dyDescent="0.2">
      <c r="A651" s="149"/>
      <c r="B651" s="149"/>
      <c r="C651" s="149"/>
      <c r="D651" s="149"/>
      <c r="E651" s="149"/>
      <c r="F651" s="149"/>
      <c r="G651" s="149"/>
      <c r="H651" s="149"/>
      <c r="I651" s="149"/>
      <c r="J651" s="149"/>
    </row>
    <row r="652" spans="1:10" x14ac:dyDescent="0.2">
      <c r="A652" s="149"/>
      <c r="B652" s="149"/>
      <c r="C652" s="149"/>
      <c r="D652" s="149"/>
      <c r="E652" s="149"/>
      <c r="F652" s="149"/>
      <c r="G652" s="149"/>
      <c r="H652" s="149"/>
      <c r="I652" s="149"/>
      <c r="J652" s="149"/>
    </row>
    <row r="653" spans="1:10" x14ac:dyDescent="0.2">
      <c r="A653" s="149"/>
      <c r="B653" s="149"/>
      <c r="C653" s="149"/>
      <c r="D653" s="149"/>
      <c r="E653" s="149"/>
      <c r="F653" s="149"/>
      <c r="G653" s="149"/>
      <c r="H653" s="149"/>
      <c r="I653" s="149"/>
      <c r="J653" s="149"/>
    </row>
    <row r="654" spans="1:10" x14ac:dyDescent="0.2">
      <c r="A654" s="149"/>
      <c r="B654" s="149"/>
      <c r="C654" s="149"/>
      <c r="D654" s="149"/>
      <c r="E654" s="149"/>
      <c r="F654" s="149"/>
      <c r="G654" s="149"/>
      <c r="H654" s="149"/>
      <c r="I654" s="149"/>
      <c r="J654" s="149"/>
    </row>
    <row r="655" spans="1:10" x14ac:dyDescent="0.2">
      <c r="A655" s="149"/>
      <c r="B655" s="149"/>
      <c r="C655" s="149"/>
      <c r="D655" s="149"/>
      <c r="E655" s="149"/>
      <c r="F655" s="149"/>
      <c r="G655" s="149"/>
      <c r="H655" s="149"/>
      <c r="I655" s="149"/>
      <c r="J655" s="149"/>
    </row>
    <row r="656" spans="1:10" x14ac:dyDescent="0.2">
      <c r="A656" s="149"/>
      <c r="B656" s="149"/>
      <c r="C656" s="149"/>
      <c r="D656" s="149"/>
      <c r="E656" s="149"/>
      <c r="F656" s="149"/>
      <c r="G656" s="149"/>
      <c r="H656" s="149"/>
      <c r="I656" s="149"/>
      <c r="J656" s="149"/>
    </row>
    <row r="657" spans="1:10" x14ac:dyDescent="0.2">
      <c r="A657" s="149"/>
      <c r="B657" s="149"/>
      <c r="C657" s="149"/>
      <c r="D657" s="149"/>
      <c r="E657" s="149"/>
      <c r="F657" s="149"/>
      <c r="G657" s="149"/>
      <c r="H657" s="149"/>
      <c r="I657" s="149"/>
      <c r="J657" s="149"/>
    </row>
    <row r="658" spans="1:10" x14ac:dyDescent="0.2">
      <c r="A658" s="149"/>
      <c r="B658" s="149"/>
      <c r="C658" s="149"/>
      <c r="D658" s="149"/>
      <c r="E658" s="149"/>
      <c r="F658" s="149"/>
      <c r="G658" s="149"/>
      <c r="H658" s="149"/>
      <c r="I658" s="149"/>
      <c r="J658" s="149"/>
    </row>
    <row r="659" spans="1:10" x14ac:dyDescent="0.2">
      <c r="A659" s="149"/>
      <c r="B659" s="149"/>
      <c r="C659" s="149"/>
      <c r="D659" s="149"/>
      <c r="E659" s="149"/>
      <c r="F659" s="149"/>
      <c r="G659" s="149"/>
      <c r="H659" s="149"/>
      <c r="I659" s="149"/>
      <c r="J659" s="149"/>
    </row>
    <row r="660" spans="1:10" x14ac:dyDescent="0.2">
      <c r="A660" s="149"/>
      <c r="B660" s="149"/>
      <c r="C660" s="149"/>
      <c r="D660" s="149"/>
      <c r="E660" s="149"/>
      <c r="F660" s="149"/>
      <c r="G660" s="149"/>
      <c r="H660" s="149"/>
      <c r="I660" s="149"/>
      <c r="J660" s="149"/>
    </row>
    <row r="661" spans="1:10" x14ac:dyDescent="0.2">
      <c r="A661" s="149"/>
      <c r="B661" s="149"/>
      <c r="C661" s="149"/>
      <c r="D661" s="149"/>
      <c r="E661" s="149"/>
      <c r="F661" s="149"/>
      <c r="G661" s="149"/>
      <c r="H661" s="149"/>
      <c r="I661" s="149"/>
      <c r="J661" s="149"/>
    </row>
    <row r="662" spans="1:10" x14ac:dyDescent="0.2">
      <c r="A662" s="149"/>
      <c r="B662" s="149"/>
      <c r="C662" s="149"/>
      <c r="D662" s="149"/>
      <c r="E662" s="149"/>
      <c r="F662" s="149"/>
      <c r="G662" s="149"/>
      <c r="H662" s="149"/>
      <c r="I662" s="149"/>
      <c r="J662" s="149"/>
    </row>
    <row r="663" spans="1:10" x14ac:dyDescent="0.2">
      <c r="A663" s="149"/>
      <c r="B663" s="149"/>
      <c r="C663" s="149"/>
      <c r="D663" s="149"/>
      <c r="E663" s="149"/>
      <c r="F663" s="149"/>
      <c r="G663" s="149"/>
      <c r="H663" s="149"/>
      <c r="I663" s="149"/>
      <c r="J663" s="149"/>
    </row>
    <row r="664" spans="1:10" x14ac:dyDescent="0.2">
      <c r="A664" s="149"/>
      <c r="B664" s="149"/>
      <c r="C664" s="149"/>
      <c r="D664" s="149"/>
      <c r="E664" s="149"/>
      <c r="F664" s="149"/>
      <c r="G664" s="149"/>
      <c r="H664" s="149"/>
      <c r="I664" s="149"/>
      <c r="J664" s="149"/>
    </row>
    <row r="665" spans="1:10" x14ac:dyDescent="0.2">
      <c r="A665" s="149"/>
      <c r="B665" s="149"/>
      <c r="C665" s="149"/>
      <c r="D665" s="149"/>
      <c r="E665" s="149"/>
      <c r="F665" s="149"/>
      <c r="G665" s="149"/>
      <c r="H665" s="149"/>
      <c r="I665" s="149"/>
      <c r="J665" s="149"/>
    </row>
    <row r="666" spans="1:10" x14ac:dyDescent="0.2">
      <c r="A666" s="149"/>
      <c r="B666" s="149"/>
      <c r="C666" s="149"/>
      <c r="D666" s="149"/>
      <c r="E666" s="149"/>
      <c r="F666" s="149"/>
      <c r="G666" s="149"/>
      <c r="H666" s="149"/>
      <c r="I666" s="149"/>
      <c r="J666" s="149"/>
    </row>
    <row r="667" spans="1:10" x14ac:dyDescent="0.2">
      <c r="A667" s="149"/>
      <c r="B667" s="149"/>
      <c r="C667" s="149"/>
      <c r="D667" s="149"/>
      <c r="E667" s="149"/>
      <c r="F667" s="149"/>
      <c r="G667" s="149"/>
      <c r="H667" s="149"/>
      <c r="I667" s="149"/>
      <c r="J667" s="149"/>
    </row>
    <row r="668" spans="1:10" x14ac:dyDescent="0.2">
      <c r="A668" s="149"/>
      <c r="B668" s="149"/>
      <c r="C668" s="149"/>
      <c r="D668" s="149"/>
      <c r="E668" s="149"/>
      <c r="F668" s="149"/>
      <c r="G668" s="149"/>
      <c r="H668" s="149"/>
      <c r="I668" s="149"/>
      <c r="J668" s="149"/>
    </row>
    <row r="669" spans="1:10" x14ac:dyDescent="0.2">
      <c r="A669" s="149"/>
      <c r="B669" s="149"/>
      <c r="C669" s="149"/>
      <c r="D669" s="149"/>
      <c r="E669" s="149"/>
      <c r="F669" s="149"/>
      <c r="G669" s="149"/>
      <c r="H669" s="149"/>
      <c r="I669" s="149"/>
      <c r="J669" s="149"/>
    </row>
    <row r="670" spans="1:10" x14ac:dyDescent="0.2">
      <c r="A670" s="149"/>
      <c r="B670" s="149"/>
      <c r="C670" s="149"/>
      <c r="D670" s="149"/>
      <c r="E670" s="149"/>
      <c r="F670" s="149"/>
      <c r="G670" s="149"/>
      <c r="H670" s="149"/>
      <c r="I670" s="149"/>
      <c r="J670" s="149"/>
    </row>
    <row r="671" spans="1:10" x14ac:dyDescent="0.2">
      <c r="A671" s="149"/>
      <c r="B671" s="149"/>
      <c r="C671" s="149"/>
      <c r="D671" s="149"/>
      <c r="E671" s="149"/>
      <c r="F671" s="149"/>
      <c r="G671" s="149"/>
      <c r="H671" s="149"/>
      <c r="I671" s="149"/>
      <c r="J671" s="149"/>
    </row>
    <row r="672" spans="1:10" x14ac:dyDescent="0.2">
      <c r="A672" s="149"/>
      <c r="B672" s="149"/>
      <c r="C672" s="149"/>
      <c r="D672" s="149"/>
      <c r="E672" s="149"/>
      <c r="F672" s="149"/>
      <c r="G672" s="149"/>
      <c r="H672" s="149"/>
      <c r="I672" s="149"/>
      <c r="J672" s="149"/>
    </row>
    <row r="673" spans="1:10" x14ac:dyDescent="0.2">
      <c r="A673" s="149"/>
      <c r="B673" s="149"/>
      <c r="C673" s="149"/>
      <c r="D673" s="149"/>
      <c r="E673" s="149"/>
      <c r="F673" s="149"/>
      <c r="G673" s="149"/>
      <c r="H673" s="149"/>
      <c r="I673" s="149"/>
      <c r="J673" s="149"/>
    </row>
    <row r="674" spans="1:10" x14ac:dyDescent="0.2">
      <c r="A674" s="149"/>
      <c r="B674" s="149"/>
      <c r="C674" s="149"/>
      <c r="D674" s="149"/>
      <c r="E674" s="149"/>
      <c r="F674" s="149"/>
      <c r="G674" s="149"/>
      <c r="H674" s="149"/>
      <c r="I674" s="149"/>
      <c r="J674" s="149"/>
    </row>
    <row r="675" spans="1:10" x14ac:dyDescent="0.2">
      <c r="A675" s="149"/>
      <c r="B675" s="149"/>
      <c r="C675" s="149"/>
      <c r="D675" s="149"/>
      <c r="E675" s="149"/>
      <c r="F675" s="149"/>
      <c r="G675" s="149"/>
      <c r="H675" s="149"/>
      <c r="I675" s="149"/>
      <c r="J675" s="149"/>
    </row>
    <row r="676" spans="1:10" x14ac:dyDescent="0.2">
      <c r="A676" s="149"/>
      <c r="B676" s="149"/>
      <c r="C676" s="149"/>
      <c r="D676" s="149"/>
      <c r="E676" s="149"/>
      <c r="F676" s="149"/>
      <c r="G676" s="149"/>
      <c r="H676" s="149"/>
      <c r="I676" s="149"/>
      <c r="J676" s="149"/>
    </row>
    <row r="677" spans="1:10" x14ac:dyDescent="0.2">
      <c r="A677" s="149"/>
      <c r="B677" s="149"/>
      <c r="C677" s="149"/>
      <c r="D677" s="149"/>
      <c r="E677" s="149"/>
      <c r="F677" s="149"/>
      <c r="G677" s="149"/>
      <c r="H677" s="149"/>
      <c r="I677" s="149"/>
      <c r="J677" s="149"/>
    </row>
    <row r="678" spans="1:10" x14ac:dyDescent="0.2">
      <c r="A678" s="149"/>
      <c r="B678" s="149"/>
      <c r="C678" s="149"/>
      <c r="D678" s="149"/>
      <c r="E678" s="149"/>
      <c r="F678" s="149"/>
      <c r="G678" s="149"/>
      <c r="H678" s="149"/>
      <c r="I678" s="149"/>
      <c r="J678" s="149"/>
    </row>
    <row r="679" spans="1:10" x14ac:dyDescent="0.2">
      <c r="A679" s="149"/>
      <c r="B679" s="149"/>
      <c r="C679" s="149"/>
      <c r="D679" s="149"/>
      <c r="E679" s="149"/>
      <c r="F679" s="149"/>
      <c r="G679" s="149"/>
      <c r="H679" s="149"/>
      <c r="I679" s="149"/>
      <c r="J679" s="149"/>
    </row>
    <row r="680" spans="1:10" x14ac:dyDescent="0.2">
      <c r="A680" s="149"/>
      <c r="B680" s="149"/>
      <c r="C680" s="149"/>
      <c r="D680" s="149"/>
      <c r="E680" s="149"/>
      <c r="F680" s="149"/>
      <c r="G680" s="149"/>
      <c r="H680" s="149"/>
      <c r="I680" s="149"/>
      <c r="J680" s="149"/>
    </row>
    <row r="681" spans="1:10" x14ac:dyDescent="0.2">
      <c r="A681" s="149"/>
      <c r="B681" s="149"/>
      <c r="C681" s="149"/>
      <c r="D681" s="149"/>
      <c r="E681" s="149"/>
      <c r="F681" s="149"/>
      <c r="G681" s="149"/>
      <c r="H681" s="149"/>
      <c r="I681" s="149"/>
      <c r="J681" s="149"/>
    </row>
    <row r="682" spans="1:10" x14ac:dyDescent="0.2">
      <c r="A682" s="149"/>
      <c r="B682" s="149"/>
      <c r="C682" s="149"/>
      <c r="D682" s="149"/>
      <c r="E682" s="149"/>
      <c r="F682" s="149"/>
      <c r="G682" s="149"/>
      <c r="H682" s="149"/>
      <c r="I682" s="149"/>
      <c r="J682" s="149"/>
    </row>
    <row r="683" spans="1:10" x14ac:dyDescent="0.2">
      <c r="A683" s="149"/>
      <c r="B683" s="149"/>
      <c r="C683" s="149"/>
      <c r="D683" s="149"/>
      <c r="E683" s="149"/>
      <c r="F683" s="149"/>
      <c r="G683" s="149"/>
      <c r="H683" s="149"/>
      <c r="I683" s="149"/>
      <c r="J683" s="149"/>
    </row>
    <row r="684" spans="1:10" x14ac:dyDescent="0.2">
      <c r="A684" s="149"/>
      <c r="B684" s="149"/>
      <c r="C684" s="149"/>
      <c r="D684" s="149"/>
      <c r="E684" s="149"/>
      <c r="F684" s="149"/>
      <c r="G684" s="149"/>
      <c r="H684" s="149"/>
      <c r="I684" s="149"/>
      <c r="J684" s="149"/>
    </row>
    <row r="685" spans="1:10" x14ac:dyDescent="0.2">
      <c r="A685" s="149"/>
      <c r="B685" s="149"/>
      <c r="C685" s="149"/>
      <c r="D685" s="149"/>
      <c r="E685" s="149"/>
      <c r="F685" s="149"/>
      <c r="G685" s="149"/>
      <c r="H685" s="149"/>
      <c r="I685" s="149"/>
      <c r="J685" s="149"/>
    </row>
    <row r="686" spans="1:10" x14ac:dyDescent="0.2">
      <c r="A686" s="149"/>
      <c r="B686" s="149"/>
      <c r="C686" s="149"/>
      <c r="D686" s="149"/>
      <c r="E686" s="149"/>
      <c r="F686" s="149"/>
      <c r="G686" s="149"/>
      <c r="H686" s="149"/>
      <c r="I686" s="149"/>
      <c r="J686" s="149"/>
    </row>
    <row r="687" spans="1:10" x14ac:dyDescent="0.2">
      <c r="A687" s="149"/>
      <c r="B687" s="149"/>
      <c r="C687" s="149"/>
      <c r="D687" s="149"/>
      <c r="E687" s="149"/>
      <c r="F687" s="149"/>
      <c r="G687" s="149"/>
      <c r="H687" s="149"/>
      <c r="I687" s="149"/>
      <c r="J687" s="149"/>
    </row>
    <row r="688" spans="1:10" x14ac:dyDescent="0.2">
      <c r="A688" s="149"/>
      <c r="B688" s="149"/>
      <c r="C688" s="149"/>
      <c r="D688" s="149"/>
      <c r="E688" s="149"/>
      <c r="F688" s="149"/>
      <c r="G688" s="149"/>
      <c r="H688" s="149"/>
      <c r="I688" s="149"/>
      <c r="J688" s="149"/>
    </row>
    <row r="689" spans="1:10" x14ac:dyDescent="0.2">
      <c r="A689" s="149"/>
      <c r="B689" s="149"/>
      <c r="C689" s="149"/>
      <c r="D689" s="149"/>
      <c r="E689" s="149"/>
      <c r="F689" s="149"/>
      <c r="G689" s="149"/>
      <c r="H689" s="149"/>
      <c r="I689" s="149"/>
      <c r="J689" s="149"/>
    </row>
    <row r="690" spans="1:10" x14ac:dyDescent="0.2">
      <c r="A690" s="149"/>
      <c r="B690" s="149"/>
      <c r="C690" s="149"/>
      <c r="D690" s="149"/>
      <c r="E690" s="149"/>
      <c r="F690" s="149"/>
      <c r="G690" s="149"/>
      <c r="H690" s="149"/>
      <c r="I690" s="149"/>
      <c r="J690" s="149"/>
    </row>
    <row r="691" spans="1:10" x14ac:dyDescent="0.2">
      <c r="A691" s="149"/>
      <c r="B691" s="149"/>
      <c r="C691" s="149"/>
      <c r="D691" s="149"/>
      <c r="E691" s="149"/>
      <c r="F691" s="149"/>
      <c r="G691" s="149"/>
      <c r="H691" s="149"/>
      <c r="I691" s="149"/>
      <c r="J691" s="149"/>
    </row>
    <row r="692" spans="1:10" x14ac:dyDescent="0.2">
      <c r="A692" s="149"/>
      <c r="B692" s="149"/>
      <c r="C692" s="149"/>
      <c r="D692" s="149"/>
      <c r="E692" s="149"/>
      <c r="F692" s="149"/>
      <c r="G692" s="149"/>
      <c r="H692" s="149"/>
      <c r="I692" s="149"/>
      <c r="J692" s="149"/>
    </row>
    <row r="693" spans="1:10" x14ac:dyDescent="0.2">
      <c r="A693" s="149"/>
      <c r="B693" s="149"/>
      <c r="C693" s="149"/>
      <c r="D693" s="149"/>
      <c r="E693" s="149"/>
      <c r="F693" s="149"/>
      <c r="G693" s="149"/>
      <c r="H693" s="149"/>
      <c r="I693" s="149"/>
      <c r="J693" s="149"/>
    </row>
    <row r="694" spans="1:10" x14ac:dyDescent="0.2">
      <c r="A694" s="149"/>
      <c r="B694" s="149"/>
      <c r="C694" s="149"/>
      <c r="D694" s="149"/>
      <c r="E694" s="149"/>
      <c r="F694" s="149"/>
      <c r="G694" s="149"/>
      <c r="H694" s="149"/>
      <c r="I694" s="149"/>
      <c r="J694" s="149"/>
    </row>
    <row r="695" spans="1:10" x14ac:dyDescent="0.2">
      <c r="A695" s="149"/>
      <c r="B695" s="149"/>
      <c r="C695" s="149"/>
      <c r="D695" s="149"/>
      <c r="E695" s="149"/>
      <c r="F695" s="149"/>
      <c r="G695" s="149"/>
      <c r="H695" s="149"/>
      <c r="I695" s="149"/>
      <c r="J695" s="149"/>
    </row>
    <row r="696" spans="1:10" x14ac:dyDescent="0.2">
      <c r="A696" s="149"/>
      <c r="B696" s="149"/>
      <c r="C696" s="149"/>
      <c r="D696" s="149"/>
      <c r="E696" s="149"/>
      <c r="F696" s="149"/>
      <c r="G696" s="149"/>
      <c r="H696" s="149"/>
      <c r="I696" s="149"/>
      <c r="J696" s="149"/>
    </row>
    <row r="697" spans="1:10" x14ac:dyDescent="0.2">
      <c r="A697" s="149"/>
      <c r="B697" s="149"/>
      <c r="C697" s="149"/>
      <c r="D697" s="149"/>
      <c r="E697" s="149"/>
      <c r="F697" s="149"/>
      <c r="G697" s="149"/>
      <c r="H697" s="149"/>
      <c r="I697" s="149"/>
      <c r="J697" s="149"/>
    </row>
    <row r="698" spans="1:10" x14ac:dyDescent="0.2">
      <c r="A698" s="149"/>
      <c r="B698" s="149"/>
      <c r="C698" s="149"/>
      <c r="D698" s="149"/>
      <c r="E698" s="149"/>
      <c r="F698" s="149"/>
      <c r="G698" s="149"/>
      <c r="H698" s="149"/>
      <c r="I698" s="149"/>
      <c r="J698" s="149"/>
    </row>
    <row r="699" spans="1:10" x14ac:dyDescent="0.2">
      <c r="A699" s="149"/>
      <c r="B699" s="149"/>
      <c r="C699" s="149"/>
      <c r="D699" s="149"/>
      <c r="E699" s="149"/>
      <c r="F699" s="149"/>
      <c r="G699" s="149"/>
      <c r="H699" s="149"/>
      <c r="I699" s="149"/>
      <c r="J699" s="149"/>
    </row>
    <row r="700" spans="1:10" x14ac:dyDescent="0.2">
      <c r="A700" s="149"/>
      <c r="B700" s="149"/>
      <c r="C700" s="149"/>
      <c r="D700" s="149"/>
      <c r="E700" s="149"/>
      <c r="F700" s="149"/>
      <c r="G700" s="149"/>
      <c r="H700" s="149"/>
      <c r="I700" s="149"/>
      <c r="J700" s="149"/>
    </row>
    <row r="701" spans="1:10" x14ac:dyDescent="0.2">
      <c r="A701" s="149"/>
      <c r="B701" s="149"/>
      <c r="C701" s="149"/>
      <c r="D701" s="149"/>
      <c r="E701" s="149"/>
      <c r="F701" s="149"/>
      <c r="G701" s="149"/>
      <c r="H701" s="149"/>
      <c r="I701" s="149"/>
      <c r="J701" s="149"/>
    </row>
    <row r="702" spans="1:10" x14ac:dyDescent="0.2">
      <c r="A702" s="149"/>
      <c r="B702" s="149"/>
      <c r="C702" s="149"/>
      <c r="D702" s="149"/>
      <c r="E702" s="149"/>
      <c r="F702" s="149"/>
      <c r="G702" s="149"/>
      <c r="H702" s="149"/>
      <c r="I702" s="149"/>
      <c r="J702" s="149"/>
    </row>
    <row r="703" spans="1:10" x14ac:dyDescent="0.2">
      <c r="A703" s="149"/>
      <c r="B703" s="149"/>
      <c r="C703" s="149"/>
      <c r="D703" s="149"/>
      <c r="E703" s="149"/>
      <c r="F703" s="149"/>
      <c r="G703" s="149"/>
      <c r="H703" s="149"/>
      <c r="I703" s="149"/>
      <c r="J703" s="149"/>
    </row>
    <row r="704" spans="1:10" x14ac:dyDescent="0.2">
      <c r="A704" s="149"/>
      <c r="B704" s="149"/>
      <c r="C704" s="149"/>
      <c r="D704" s="149"/>
      <c r="E704" s="149"/>
      <c r="F704" s="149"/>
      <c r="G704" s="149"/>
      <c r="H704" s="149"/>
      <c r="I704" s="149"/>
      <c r="J704" s="149"/>
    </row>
    <row r="705" spans="1:10" x14ac:dyDescent="0.2">
      <c r="A705" s="149"/>
      <c r="B705" s="149"/>
      <c r="C705" s="149"/>
      <c r="D705" s="149"/>
      <c r="E705" s="149"/>
      <c r="F705" s="149"/>
      <c r="G705" s="149"/>
      <c r="H705" s="149"/>
      <c r="I705" s="149"/>
      <c r="J705" s="149"/>
    </row>
    <row r="706" spans="1:10" x14ac:dyDescent="0.2">
      <c r="A706" s="149"/>
      <c r="B706" s="149"/>
      <c r="C706" s="149"/>
      <c r="D706" s="149"/>
      <c r="E706" s="149"/>
      <c r="F706" s="149"/>
      <c r="G706" s="149"/>
      <c r="H706" s="149"/>
      <c r="I706" s="149"/>
      <c r="J706" s="149"/>
    </row>
    <row r="707" spans="1:10" x14ac:dyDescent="0.2">
      <c r="A707" s="149"/>
      <c r="B707" s="149"/>
      <c r="C707" s="149"/>
      <c r="D707" s="149"/>
      <c r="E707" s="149"/>
      <c r="F707" s="149"/>
      <c r="G707" s="149"/>
      <c r="H707" s="149"/>
      <c r="I707" s="149"/>
      <c r="J707" s="149"/>
    </row>
    <row r="708" spans="1:10" x14ac:dyDescent="0.2">
      <c r="A708" s="149"/>
      <c r="B708" s="149"/>
      <c r="C708" s="149"/>
      <c r="D708" s="149"/>
      <c r="E708" s="149"/>
      <c r="F708" s="149"/>
      <c r="G708" s="149"/>
      <c r="H708" s="149"/>
      <c r="I708" s="149"/>
      <c r="J708" s="149"/>
    </row>
    <row r="709" spans="1:10" x14ac:dyDescent="0.2">
      <c r="A709" s="149"/>
      <c r="B709" s="149"/>
      <c r="C709" s="149"/>
      <c r="D709" s="149"/>
      <c r="E709" s="149"/>
      <c r="F709" s="149"/>
      <c r="G709" s="149"/>
      <c r="H709" s="149"/>
      <c r="I709" s="149"/>
      <c r="J709" s="149"/>
    </row>
    <row r="710" spans="1:10" x14ac:dyDescent="0.2">
      <c r="A710" s="149"/>
      <c r="B710" s="149"/>
      <c r="C710" s="149"/>
      <c r="D710" s="149"/>
      <c r="E710" s="149"/>
      <c r="F710" s="149"/>
      <c r="G710" s="149"/>
      <c r="H710" s="149"/>
      <c r="I710" s="149"/>
      <c r="J710" s="149"/>
    </row>
    <row r="711" spans="1:10" x14ac:dyDescent="0.2">
      <c r="A711" s="149"/>
      <c r="B711" s="149"/>
      <c r="C711" s="149"/>
      <c r="D711" s="149"/>
      <c r="E711" s="149"/>
      <c r="F711" s="149"/>
      <c r="G711" s="149"/>
      <c r="H711" s="149"/>
      <c r="I711" s="149"/>
      <c r="J711" s="149"/>
    </row>
    <row r="712" spans="1:10" x14ac:dyDescent="0.2">
      <c r="A712" s="149"/>
      <c r="B712" s="149"/>
      <c r="C712" s="149"/>
      <c r="D712" s="149"/>
      <c r="E712" s="149"/>
      <c r="F712" s="149"/>
      <c r="G712" s="149"/>
      <c r="H712" s="149"/>
      <c r="I712" s="149"/>
      <c r="J712" s="149"/>
    </row>
    <row r="713" spans="1:10" x14ac:dyDescent="0.2">
      <c r="A713" s="149"/>
      <c r="B713" s="149"/>
      <c r="C713" s="149"/>
      <c r="D713" s="149"/>
      <c r="E713" s="149"/>
      <c r="F713" s="149"/>
      <c r="G713" s="149"/>
      <c r="H713" s="149"/>
      <c r="I713" s="149"/>
      <c r="J713" s="149"/>
    </row>
    <row r="714" spans="1:10" x14ac:dyDescent="0.2">
      <c r="A714" s="149"/>
      <c r="B714" s="149"/>
      <c r="C714" s="149"/>
      <c r="D714" s="149"/>
      <c r="E714" s="149"/>
      <c r="F714" s="149"/>
      <c r="G714" s="149"/>
      <c r="H714" s="149"/>
      <c r="I714" s="149"/>
      <c r="J714" s="149"/>
    </row>
    <row r="715" spans="1:10" x14ac:dyDescent="0.2">
      <c r="A715" s="149"/>
      <c r="B715" s="149"/>
      <c r="C715" s="149"/>
      <c r="D715" s="149"/>
      <c r="E715" s="149"/>
      <c r="F715" s="149"/>
      <c r="G715" s="149"/>
      <c r="H715" s="149"/>
      <c r="I715" s="149"/>
      <c r="J715" s="149"/>
    </row>
    <row r="716" spans="1:10" x14ac:dyDescent="0.2">
      <c r="A716" s="149"/>
      <c r="B716" s="149"/>
      <c r="C716" s="149"/>
      <c r="D716" s="149"/>
      <c r="E716" s="149"/>
      <c r="F716" s="149"/>
      <c r="G716" s="149"/>
      <c r="H716" s="149"/>
      <c r="I716" s="149"/>
      <c r="J716" s="149"/>
    </row>
    <row r="717" spans="1:10" x14ac:dyDescent="0.2">
      <c r="A717" s="149"/>
      <c r="B717" s="149"/>
      <c r="C717" s="149"/>
      <c r="D717" s="149"/>
      <c r="E717" s="149"/>
      <c r="F717" s="149"/>
      <c r="G717" s="149"/>
      <c r="H717" s="149"/>
      <c r="I717" s="149"/>
      <c r="J717" s="149"/>
    </row>
    <row r="718" spans="1:10" x14ac:dyDescent="0.2">
      <c r="A718" s="149"/>
      <c r="B718" s="149"/>
      <c r="C718" s="149"/>
      <c r="D718" s="149"/>
      <c r="E718" s="149"/>
      <c r="F718" s="149"/>
      <c r="G718" s="149"/>
      <c r="H718" s="149"/>
      <c r="I718" s="149"/>
      <c r="J718" s="149"/>
    </row>
    <row r="719" spans="1:10" x14ac:dyDescent="0.2">
      <c r="A719" s="149"/>
      <c r="B719" s="149"/>
      <c r="C719" s="149"/>
      <c r="D719" s="149"/>
      <c r="E719" s="149"/>
      <c r="F719" s="149"/>
      <c r="G719" s="149"/>
      <c r="H719" s="149"/>
      <c r="I719" s="149"/>
      <c r="J719" s="149"/>
    </row>
    <row r="720" spans="1:10" x14ac:dyDescent="0.2">
      <c r="A720" s="149"/>
      <c r="B720" s="149"/>
      <c r="C720" s="149"/>
      <c r="D720" s="149"/>
      <c r="E720" s="149"/>
      <c r="F720" s="149"/>
      <c r="G720" s="149"/>
      <c r="H720" s="149"/>
      <c r="I720" s="149"/>
      <c r="J720" s="149"/>
    </row>
    <row r="721" spans="1:10" x14ac:dyDescent="0.2">
      <c r="A721" s="149"/>
      <c r="B721" s="149"/>
      <c r="C721" s="149"/>
      <c r="D721" s="149"/>
      <c r="E721" s="149"/>
      <c r="F721" s="149"/>
      <c r="G721" s="149"/>
      <c r="H721" s="149"/>
      <c r="I721" s="149"/>
      <c r="J721" s="149"/>
    </row>
    <row r="722" spans="1:10" x14ac:dyDescent="0.2">
      <c r="A722" s="149"/>
      <c r="B722" s="149"/>
      <c r="C722" s="149"/>
      <c r="D722" s="149"/>
      <c r="E722" s="149"/>
      <c r="F722" s="149"/>
      <c r="G722" s="149"/>
      <c r="H722" s="149"/>
      <c r="I722" s="149"/>
      <c r="J722" s="149"/>
    </row>
    <row r="723" spans="1:10" x14ac:dyDescent="0.2">
      <c r="A723" s="149"/>
      <c r="B723" s="149"/>
      <c r="C723" s="149"/>
      <c r="D723" s="149"/>
      <c r="E723" s="149"/>
      <c r="F723" s="149"/>
      <c r="G723" s="149"/>
      <c r="H723" s="149"/>
      <c r="I723" s="149"/>
      <c r="J723" s="149"/>
    </row>
    <row r="724" spans="1:10" x14ac:dyDescent="0.2">
      <c r="A724" s="149"/>
      <c r="B724" s="149"/>
      <c r="C724" s="149"/>
      <c r="D724" s="149"/>
      <c r="E724" s="149"/>
      <c r="F724" s="149"/>
      <c r="G724" s="149"/>
      <c r="H724" s="149"/>
      <c r="I724" s="149"/>
      <c r="J724" s="149"/>
    </row>
    <row r="725" spans="1:10" x14ac:dyDescent="0.2">
      <c r="A725" s="149"/>
      <c r="B725" s="149"/>
      <c r="C725" s="149"/>
      <c r="D725" s="149"/>
      <c r="E725" s="149"/>
      <c r="F725" s="149"/>
      <c r="G725" s="149"/>
      <c r="H725" s="149"/>
      <c r="I725" s="149"/>
      <c r="J725" s="149"/>
    </row>
    <row r="726" spans="1:10" x14ac:dyDescent="0.2">
      <c r="A726" s="149"/>
      <c r="B726" s="149"/>
      <c r="C726" s="149"/>
      <c r="D726" s="149"/>
      <c r="E726" s="149"/>
      <c r="F726" s="149"/>
      <c r="G726" s="149"/>
      <c r="H726" s="149"/>
      <c r="I726" s="149"/>
      <c r="J726" s="149"/>
    </row>
    <row r="727" spans="1:10" x14ac:dyDescent="0.2">
      <c r="A727" s="149"/>
      <c r="B727" s="149"/>
      <c r="C727" s="149"/>
      <c r="D727" s="149"/>
      <c r="E727" s="149"/>
      <c r="F727" s="149"/>
      <c r="G727" s="149"/>
      <c r="H727" s="149"/>
      <c r="I727" s="149"/>
      <c r="J727" s="149"/>
    </row>
    <row r="728" spans="1:10" x14ac:dyDescent="0.2">
      <c r="A728" s="149"/>
      <c r="B728" s="149"/>
      <c r="C728" s="149"/>
      <c r="D728" s="149"/>
      <c r="E728" s="149"/>
      <c r="F728" s="149"/>
      <c r="G728" s="149"/>
      <c r="H728" s="149"/>
      <c r="I728" s="149"/>
      <c r="J728" s="149"/>
    </row>
    <row r="729" spans="1:10" x14ac:dyDescent="0.2">
      <c r="A729" s="149"/>
      <c r="B729" s="149"/>
      <c r="C729" s="149"/>
      <c r="D729" s="149"/>
      <c r="E729" s="149"/>
      <c r="F729" s="149"/>
      <c r="G729" s="149"/>
      <c r="H729" s="149"/>
      <c r="I729" s="149"/>
      <c r="J729" s="149"/>
    </row>
    <row r="730" spans="1:10" x14ac:dyDescent="0.2">
      <c r="A730" s="149"/>
      <c r="B730" s="149"/>
      <c r="C730" s="149"/>
      <c r="D730" s="149"/>
      <c r="E730" s="149"/>
      <c r="F730" s="149"/>
      <c r="G730" s="149"/>
      <c r="H730" s="149"/>
      <c r="I730" s="149"/>
      <c r="J730" s="149"/>
    </row>
    <row r="731" spans="1:10" x14ac:dyDescent="0.2">
      <c r="A731" s="149"/>
      <c r="B731" s="149"/>
      <c r="C731" s="149"/>
      <c r="D731" s="149"/>
      <c r="E731" s="149"/>
      <c r="F731" s="149"/>
      <c r="G731" s="149"/>
      <c r="H731" s="149"/>
      <c r="I731" s="149"/>
      <c r="J731" s="149"/>
    </row>
    <row r="732" spans="1:10" x14ac:dyDescent="0.2">
      <c r="A732" s="149"/>
      <c r="B732" s="149"/>
      <c r="C732" s="149"/>
      <c r="D732" s="149"/>
      <c r="E732" s="149"/>
      <c r="F732" s="149"/>
      <c r="G732" s="149"/>
      <c r="H732" s="149"/>
      <c r="I732" s="149"/>
      <c r="J732" s="149"/>
    </row>
    <row r="733" spans="1:10" x14ac:dyDescent="0.2">
      <c r="A733" s="149"/>
      <c r="B733" s="149"/>
      <c r="C733" s="149"/>
      <c r="D733" s="149"/>
      <c r="E733" s="149"/>
      <c r="F733" s="149"/>
      <c r="G733" s="149"/>
      <c r="H733" s="149"/>
      <c r="I733" s="149"/>
      <c r="J733" s="149"/>
    </row>
    <row r="734" spans="1:10" x14ac:dyDescent="0.2">
      <c r="A734" s="149"/>
      <c r="B734" s="149"/>
      <c r="C734" s="149"/>
      <c r="D734" s="149"/>
      <c r="E734" s="149"/>
      <c r="F734" s="149"/>
      <c r="G734" s="149"/>
      <c r="H734" s="149"/>
      <c r="I734" s="149"/>
      <c r="J734" s="149"/>
    </row>
    <row r="735" spans="1:10" x14ac:dyDescent="0.2">
      <c r="A735" s="149"/>
      <c r="B735" s="149"/>
      <c r="C735" s="149"/>
      <c r="D735" s="149"/>
      <c r="E735" s="149"/>
      <c r="F735" s="149"/>
      <c r="G735" s="149"/>
      <c r="H735" s="149"/>
      <c r="I735" s="149"/>
      <c r="J735" s="149"/>
    </row>
    <row r="736" spans="1:10" x14ac:dyDescent="0.2">
      <c r="A736" s="149"/>
      <c r="B736" s="149"/>
      <c r="C736" s="149"/>
      <c r="D736" s="149"/>
      <c r="E736" s="149"/>
      <c r="F736" s="149"/>
      <c r="G736" s="149"/>
      <c r="H736" s="149"/>
      <c r="I736" s="149"/>
      <c r="J736" s="149"/>
    </row>
    <row r="737" spans="1:10" x14ac:dyDescent="0.2">
      <c r="A737" s="149"/>
      <c r="B737" s="149"/>
      <c r="C737" s="149"/>
      <c r="D737" s="149"/>
      <c r="E737" s="149"/>
      <c r="F737" s="149"/>
      <c r="G737" s="149"/>
      <c r="H737" s="149"/>
      <c r="I737" s="149"/>
      <c r="J737" s="149"/>
    </row>
    <row r="738" spans="1:10" x14ac:dyDescent="0.2">
      <c r="A738" s="149"/>
      <c r="B738" s="149"/>
      <c r="C738" s="149"/>
      <c r="D738" s="149"/>
      <c r="E738" s="149"/>
      <c r="F738" s="149"/>
      <c r="G738" s="149"/>
      <c r="H738" s="149"/>
      <c r="I738" s="149"/>
      <c r="J738" s="149"/>
    </row>
    <row r="739" spans="1:10" x14ac:dyDescent="0.2">
      <c r="A739" s="149"/>
      <c r="B739" s="149"/>
      <c r="C739" s="149"/>
      <c r="D739" s="149"/>
      <c r="E739" s="149"/>
      <c r="F739" s="149"/>
      <c r="G739" s="149"/>
      <c r="H739" s="149"/>
      <c r="I739" s="149"/>
      <c r="J739" s="149"/>
    </row>
    <row r="740" spans="1:10" x14ac:dyDescent="0.2">
      <c r="A740" s="149"/>
      <c r="B740" s="149"/>
      <c r="C740" s="149"/>
      <c r="D740" s="149"/>
      <c r="E740" s="149"/>
      <c r="F740" s="149"/>
      <c r="G740" s="149"/>
      <c r="H740" s="149"/>
      <c r="I740" s="149"/>
      <c r="J740" s="149"/>
    </row>
    <row r="741" spans="1:10" x14ac:dyDescent="0.2">
      <c r="A741" s="149"/>
      <c r="B741" s="149"/>
      <c r="C741" s="149"/>
      <c r="D741" s="149"/>
      <c r="E741" s="149"/>
      <c r="F741" s="149"/>
      <c r="G741" s="149"/>
      <c r="H741" s="149"/>
      <c r="I741" s="149"/>
      <c r="J741" s="149"/>
    </row>
    <row r="742" spans="1:10" x14ac:dyDescent="0.2">
      <c r="A742" s="149"/>
      <c r="B742" s="149"/>
      <c r="C742" s="149"/>
      <c r="D742" s="149"/>
      <c r="E742" s="149"/>
      <c r="F742" s="149"/>
      <c r="G742" s="149"/>
      <c r="H742" s="149"/>
      <c r="I742" s="149"/>
      <c r="J742" s="149"/>
    </row>
    <row r="743" spans="1:10" x14ac:dyDescent="0.2">
      <c r="A743" s="149"/>
      <c r="B743" s="149"/>
      <c r="C743" s="149"/>
      <c r="D743" s="149"/>
      <c r="E743" s="149"/>
      <c r="F743" s="149"/>
      <c r="G743" s="149"/>
      <c r="H743" s="149"/>
      <c r="I743" s="149"/>
      <c r="J743" s="149"/>
    </row>
    <row r="744" spans="1:10" x14ac:dyDescent="0.2">
      <c r="A744" s="149"/>
      <c r="B744" s="149"/>
      <c r="C744" s="149"/>
      <c r="D744" s="149"/>
      <c r="E744" s="149"/>
      <c r="F744" s="149"/>
      <c r="G744" s="149"/>
      <c r="H744" s="149"/>
      <c r="I744" s="149"/>
      <c r="J744" s="149"/>
    </row>
    <row r="745" spans="1:10" x14ac:dyDescent="0.2">
      <c r="A745" s="149"/>
      <c r="B745" s="149"/>
      <c r="C745" s="149"/>
      <c r="D745" s="149"/>
      <c r="E745" s="149"/>
      <c r="F745" s="149"/>
      <c r="G745" s="149"/>
      <c r="H745" s="149"/>
      <c r="I745" s="149"/>
      <c r="J745" s="149"/>
    </row>
    <row r="746" spans="1:10" x14ac:dyDescent="0.2">
      <c r="A746" s="149"/>
      <c r="B746" s="149"/>
      <c r="C746" s="149"/>
      <c r="D746" s="149"/>
      <c r="E746" s="149"/>
      <c r="F746" s="149"/>
      <c r="G746" s="149"/>
      <c r="H746" s="149"/>
      <c r="I746" s="149"/>
      <c r="J746" s="149"/>
    </row>
    <row r="747" spans="1:10" x14ac:dyDescent="0.2">
      <c r="A747" s="149"/>
      <c r="B747" s="149"/>
      <c r="C747" s="149"/>
      <c r="D747" s="149"/>
      <c r="E747" s="149"/>
      <c r="F747" s="149"/>
      <c r="G747" s="149"/>
      <c r="H747" s="149"/>
      <c r="I747" s="149"/>
      <c r="J747" s="149"/>
    </row>
    <row r="748" spans="1:10" x14ac:dyDescent="0.2">
      <c r="A748" s="149"/>
      <c r="B748" s="149"/>
      <c r="C748" s="149"/>
      <c r="D748" s="149"/>
      <c r="E748" s="149"/>
      <c r="F748" s="149"/>
      <c r="G748" s="149"/>
      <c r="H748" s="149"/>
      <c r="I748" s="149"/>
      <c r="J748" s="149"/>
    </row>
    <row r="749" spans="1:10" x14ac:dyDescent="0.2">
      <c r="A749" s="149"/>
      <c r="B749" s="149"/>
      <c r="C749" s="149"/>
      <c r="D749" s="149"/>
      <c r="E749" s="149"/>
      <c r="F749" s="149"/>
      <c r="G749" s="149"/>
      <c r="H749" s="149"/>
      <c r="I749" s="149"/>
      <c r="J749" s="149"/>
    </row>
    <row r="750" spans="1:10" x14ac:dyDescent="0.2">
      <c r="A750" s="149"/>
      <c r="B750" s="149"/>
      <c r="C750" s="149"/>
      <c r="D750" s="149"/>
      <c r="E750" s="149"/>
      <c r="F750" s="149"/>
      <c r="G750" s="149"/>
      <c r="H750" s="149"/>
      <c r="I750" s="149"/>
      <c r="J750" s="149"/>
    </row>
    <row r="751" spans="1:10" x14ac:dyDescent="0.2">
      <c r="A751" s="149"/>
      <c r="B751" s="149"/>
      <c r="C751" s="149"/>
      <c r="D751" s="149"/>
      <c r="E751" s="149"/>
      <c r="F751" s="149"/>
      <c r="G751" s="149"/>
      <c r="H751" s="149"/>
      <c r="I751" s="149"/>
      <c r="J751" s="149"/>
    </row>
    <row r="752" spans="1:10" x14ac:dyDescent="0.2">
      <c r="A752" s="149"/>
      <c r="B752" s="149"/>
      <c r="C752" s="149"/>
      <c r="D752" s="149"/>
      <c r="E752" s="149"/>
      <c r="F752" s="149"/>
      <c r="G752" s="149"/>
      <c r="H752" s="149"/>
      <c r="I752" s="149"/>
      <c r="J752" s="149"/>
    </row>
    <row r="753" spans="1:10" x14ac:dyDescent="0.2">
      <c r="A753" s="149"/>
      <c r="B753" s="149"/>
      <c r="C753" s="149"/>
      <c r="D753" s="149"/>
      <c r="E753" s="149"/>
      <c r="F753" s="149"/>
      <c r="G753" s="149"/>
      <c r="H753" s="149"/>
      <c r="I753" s="149"/>
      <c r="J753" s="149"/>
    </row>
    <row r="754" spans="1:10" x14ac:dyDescent="0.2">
      <c r="A754" s="149"/>
      <c r="B754" s="149"/>
      <c r="C754" s="149"/>
      <c r="D754" s="149"/>
      <c r="E754" s="149"/>
      <c r="F754" s="149"/>
      <c r="G754" s="149"/>
      <c r="H754" s="149"/>
      <c r="I754" s="149"/>
      <c r="J754" s="149"/>
    </row>
    <row r="755" spans="1:10" x14ac:dyDescent="0.2">
      <c r="A755" s="149"/>
      <c r="B755" s="149"/>
      <c r="C755" s="149"/>
      <c r="D755" s="149"/>
      <c r="E755" s="149"/>
      <c r="F755" s="149"/>
      <c r="G755" s="149"/>
      <c r="H755" s="149"/>
      <c r="I755" s="149"/>
      <c r="J755" s="149"/>
    </row>
    <row r="756" spans="1:10" x14ac:dyDescent="0.2">
      <c r="A756" s="149"/>
      <c r="B756" s="149"/>
      <c r="C756" s="149"/>
      <c r="D756" s="149"/>
      <c r="E756" s="149"/>
      <c r="F756" s="149"/>
      <c r="G756" s="149"/>
      <c r="H756" s="149"/>
      <c r="I756" s="149"/>
      <c r="J756" s="149"/>
    </row>
    <row r="757" spans="1:10" x14ac:dyDescent="0.2">
      <c r="A757" s="149"/>
      <c r="B757" s="149"/>
      <c r="C757" s="149"/>
      <c r="D757" s="149"/>
      <c r="E757" s="149"/>
      <c r="F757" s="149"/>
      <c r="G757" s="149"/>
      <c r="H757" s="149"/>
      <c r="I757" s="149"/>
      <c r="J757" s="149"/>
    </row>
    <row r="758" spans="1:10" x14ac:dyDescent="0.2">
      <c r="A758" s="149"/>
      <c r="B758" s="149"/>
      <c r="C758" s="149"/>
      <c r="D758" s="149"/>
      <c r="E758" s="149"/>
      <c r="F758" s="149"/>
      <c r="G758" s="149"/>
      <c r="H758" s="149"/>
      <c r="I758" s="149"/>
      <c r="J758" s="149"/>
    </row>
    <row r="759" spans="1:10" x14ac:dyDescent="0.2">
      <c r="A759" s="149"/>
      <c r="B759" s="149"/>
      <c r="C759" s="149"/>
      <c r="D759" s="149"/>
      <c r="E759" s="149"/>
      <c r="F759" s="149"/>
      <c r="G759" s="149"/>
      <c r="H759" s="149"/>
      <c r="I759" s="149"/>
      <c r="J759" s="149"/>
    </row>
    <row r="760" spans="1:10" x14ac:dyDescent="0.2">
      <c r="A760" s="149"/>
      <c r="B760" s="149"/>
      <c r="C760" s="149"/>
      <c r="D760" s="149"/>
      <c r="E760" s="149"/>
      <c r="F760" s="149"/>
      <c r="G760" s="149"/>
      <c r="H760" s="149"/>
      <c r="I760" s="149"/>
      <c r="J760" s="149"/>
    </row>
    <row r="761" spans="1:10" x14ac:dyDescent="0.2">
      <c r="A761" s="149"/>
      <c r="B761" s="149"/>
      <c r="C761" s="149"/>
      <c r="D761" s="149"/>
      <c r="E761" s="149"/>
      <c r="F761" s="149"/>
      <c r="G761" s="149"/>
      <c r="H761" s="149"/>
      <c r="I761" s="149"/>
      <c r="J761" s="149"/>
    </row>
    <row r="762" spans="1:10" x14ac:dyDescent="0.2">
      <c r="A762" s="149"/>
      <c r="B762" s="149"/>
      <c r="C762" s="149"/>
      <c r="D762" s="149"/>
      <c r="E762" s="149"/>
      <c r="F762" s="149"/>
      <c r="G762" s="149"/>
      <c r="H762" s="149"/>
      <c r="I762" s="149"/>
      <c r="J762" s="149"/>
    </row>
    <row r="763" spans="1:10" x14ac:dyDescent="0.2">
      <c r="A763" s="149"/>
      <c r="B763" s="149"/>
      <c r="C763" s="149"/>
      <c r="D763" s="149"/>
      <c r="E763" s="149"/>
      <c r="F763" s="149"/>
      <c r="G763" s="149"/>
      <c r="H763" s="149"/>
      <c r="I763" s="149"/>
      <c r="J763" s="149"/>
    </row>
    <row r="764" spans="1:10" x14ac:dyDescent="0.2">
      <c r="A764" s="149"/>
      <c r="B764" s="149"/>
      <c r="C764" s="149"/>
      <c r="D764" s="149"/>
      <c r="E764" s="149"/>
      <c r="F764" s="149"/>
      <c r="G764" s="149"/>
      <c r="H764" s="149"/>
      <c r="I764" s="149"/>
      <c r="J764" s="149"/>
    </row>
    <row r="765" spans="1:10" x14ac:dyDescent="0.2">
      <c r="A765" s="149"/>
      <c r="B765" s="149"/>
      <c r="C765" s="149"/>
      <c r="D765" s="149"/>
      <c r="E765" s="149"/>
      <c r="F765" s="149"/>
      <c r="G765" s="149"/>
      <c r="H765" s="149"/>
      <c r="I765" s="149"/>
      <c r="J765" s="149"/>
    </row>
    <row r="766" spans="1:10" x14ac:dyDescent="0.2">
      <c r="A766" s="149"/>
      <c r="B766" s="149"/>
      <c r="C766" s="149"/>
      <c r="D766" s="149"/>
      <c r="E766" s="149"/>
      <c r="F766" s="149"/>
      <c r="G766" s="149"/>
      <c r="H766" s="149"/>
      <c r="I766" s="149"/>
      <c r="J766" s="149"/>
    </row>
    <row r="767" spans="1:10" x14ac:dyDescent="0.2">
      <c r="A767" s="149"/>
      <c r="B767" s="149"/>
      <c r="C767" s="149"/>
      <c r="D767" s="149"/>
      <c r="E767" s="149"/>
      <c r="F767" s="149"/>
      <c r="G767" s="149"/>
      <c r="H767" s="149"/>
      <c r="I767" s="149"/>
      <c r="J767" s="149"/>
    </row>
    <row r="768" spans="1:10" x14ac:dyDescent="0.2">
      <c r="A768" s="149"/>
      <c r="B768" s="149"/>
      <c r="C768" s="149"/>
      <c r="D768" s="149"/>
      <c r="E768" s="149"/>
      <c r="F768" s="149"/>
      <c r="G768" s="149"/>
      <c r="H768" s="149"/>
      <c r="I768" s="149"/>
      <c r="J768" s="149"/>
    </row>
    <row r="769" spans="1:10" x14ac:dyDescent="0.2">
      <c r="A769" s="149"/>
      <c r="B769" s="149"/>
      <c r="C769" s="149"/>
      <c r="D769" s="149"/>
      <c r="E769" s="149"/>
      <c r="F769" s="149"/>
      <c r="G769" s="149"/>
      <c r="H769" s="149"/>
      <c r="I769" s="149"/>
      <c r="J769" s="149"/>
    </row>
    <row r="770" spans="1:10" x14ac:dyDescent="0.2">
      <c r="A770" s="149"/>
      <c r="B770" s="149"/>
      <c r="C770" s="149"/>
      <c r="D770" s="149"/>
      <c r="E770" s="149"/>
      <c r="F770" s="149"/>
      <c r="G770" s="149"/>
      <c r="H770" s="149"/>
      <c r="I770" s="149"/>
      <c r="J770" s="149"/>
    </row>
    <row r="771" spans="1:10" x14ac:dyDescent="0.2">
      <c r="A771" s="149"/>
      <c r="B771" s="149"/>
      <c r="C771" s="149"/>
      <c r="D771" s="149"/>
      <c r="E771" s="149"/>
      <c r="F771" s="149"/>
      <c r="G771" s="149"/>
      <c r="H771" s="149"/>
      <c r="I771" s="149"/>
      <c r="J771" s="149"/>
    </row>
    <row r="772" spans="1:10" x14ac:dyDescent="0.2">
      <c r="A772" s="149"/>
      <c r="B772" s="149"/>
      <c r="C772" s="149"/>
      <c r="D772" s="149"/>
      <c r="E772" s="149"/>
      <c r="F772" s="149"/>
      <c r="G772" s="149"/>
      <c r="H772" s="149"/>
      <c r="I772" s="149"/>
      <c r="J772" s="149"/>
    </row>
    <row r="773" spans="1:10" x14ac:dyDescent="0.2">
      <c r="A773" s="149"/>
      <c r="B773" s="149"/>
      <c r="C773" s="149"/>
      <c r="D773" s="149"/>
      <c r="E773" s="149"/>
      <c r="F773" s="149"/>
      <c r="G773" s="149"/>
      <c r="H773" s="149"/>
      <c r="I773" s="149"/>
      <c r="J773" s="149"/>
    </row>
    <row r="774" spans="1:10" x14ac:dyDescent="0.2">
      <c r="A774" s="149"/>
      <c r="B774" s="149"/>
      <c r="C774" s="149"/>
      <c r="D774" s="149"/>
      <c r="E774" s="149"/>
      <c r="F774" s="149"/>
      <c r="G774" s="149"/>
      <c r="H774" s="149"/>
      <c r="I774" s="149"/>
      <c r="J774" s="149"/>
    </row>
    <row r="775" spans="1:10" x14ac:dyDescent="0.2">
      <c r="A775" s="149"/>
      <c r="B775" s="149"/>
      <c r="C775" s="149"/>
      <c r="D775" s="149"/>
      <c r="E775" s="149"/>
      <c r="F775" s="149"/>
      <c r="G775" s="149"/>
      <c r="H775" s="149"/>
      <c r="I775" s="149"/>
      <c r="J775" s="149"/>
    </row>
    <row r="776" spans="1:10" x14ac:dyDescent="0.2">
      <c r="A776" s="149"/>
      <c r="B776" s="149"/>
      <c r="C776" s="149"/>
      <c r="D776" s="149"/>
      <c r="E776" s="149"/>
      <c r="F776" s="149"/>
      <c r="G776" s="149"/>
      <c r="H776" s="149"/>
      <c r="I776" s="149"/>
      <c r="J776" s="149"/>
    </row>
    <row r="777" spans="1:10" x14ac:dyDescent="0.2">
      <c r="A777" s="149"/>
      <c r="B777" s="149"/>
      <c r="C777" s="149"/>
      <c r="D777" s="149"/>
      <c r="E777" s="149"/>
      <c r="F777" s="149"/>
      <c r="G777" s="149"/>
      <c r="H777" s="149"/>
      <c r="I777" s="149"/>
      <c r="J777" s="149"/>
    </row>
    <row r="778" spans="1:10" x14ac:dyDescent="0.2">
      <c r="A778" s="149"/>
      <c r="B778" s="149"/>
      <c r="C778" s="149"/>
      <c r="D778" s="149"/>
      <c r="E778" s="149"/>
      <c r="F778" s="149"/>
      <c r="G778" s="149"/>
      <c r="H778" s="149"/>
      <c r="I778" s="149"/>
      <c r="J778" s="149"/>
    </row>
    <row r="779" spans="1:10" x14ac:dyDescent="0.2">
      <c r="A779" s="149"/>
      <c r="B779" s="149"/>
      <c r="C779" s="149"/>
      <c r="D779" s="149"/>
      <c r="E779" s="149"/>
      <c r="F779" s="149"/>
      <c r="G779" s="149"/>
      <c r="H779" s="149"/>
      <c r="I779" s="149"/>
      <c r="J779" s="149"/>
    </row>
    <row r="780" spans="1:10" x14ac:dyDescent="0.2">
      <c r="A780" s="149"/>
      <c r="B780" s="149"/>
      <c r="C780" s="149"/>
      <c r="D780" s="149"/>
      <c r="E780" s="149"/>
      <c r="F780" s="149"/>
      <c r="G780" s="149"/>
      <c r="H780" s="149"/>
      <c r="I780" s="149"/>
      <c r="J780" s="149"/>
    </row>
    <row r="781" spans="1:10" x14ac:dyDescent="0.2">
      <c r="A781" s="149"/>
      <c r="B781" s="149"/>
      <c r="C781" s="149"/>
      <c r="D781" s="149"/>
      <c r="E781" s="149"/>
      <c r="F781" s="149"/>
      <c r="G781" s="149"/>
      <c r="H781" s="149"/>
      <c r="I781" s="149"/>
      <c r="J781" s="149"/>
    </row>
    <row r="782" spans="1:10" x14ac:dyDescent="0.2">
      <c r="A782" s="149"/>
      <c r="B782" s="149"/>
      <c r="C782" s="149"/>
      <c r="D782" s="149"/>
      <c r="E782" s="149"/>
      <c r="F782" s="149"/>
      <c r="G782" s="149"/>
      <c r="H782" s="149"/>
      <c r="I782" s="149"/>
      <c r="J782" s="149"/>
    </row>
    <row r="783" spans="1:10" x14ac:dyDescent="0.2">
      <c r="A783" s="149"/>
      <c r="B783" s="149"/>
      <c r="C783" s="149"/>
      <c r="D783" s="149"/>
      <c r="E783" s="149"/>
      <c r="F783" s="149"/>
      <c r="G783" s="149"/>
      <c r="H783" s="149"/>
      <c r="I783" s="149"/>
      <c r="J783" s="149"/>
    </row>
    <row r="784" spans="1:10" x14ac:dyDescent="0.2">
      <c r="A784" s="149"/>
      <c r="B784" s="149"/>
      <c r="C784" s="149"/>
      <c r="D784" s="149"/>
      <c r="E784" s="149"/>
      <c r="F784" s="149"/>
      <c r="G784" s="149"/>
      <c r="H784" s="149"/>
      <c r="I784" s="149"/>
      <c r="J784" s="149"/>
    </row>
    <row r="785" spans="1:10" x14ac:dyDescent="0.2">
      <c r="A785" s="149"/>
      <c r="B785" s="149"/>
      <c r="C785" s="149"/>
      <c r="D785" s="149"/>
      <c r="E785" s="149"/>
      <c r="F785" s="149"/>
      <c r="G785" s="149"/>
      <c r="H785" s="149"/>
      <c r="I785" s="149"/>
      <c r="J785" s="149"/>
    </row>
    <row r="786" spans="1:10" x14ac:dyDescent="0.2">
      <c r="A786" s="149"/>
      <c r="B786" s="149"/>
      <c r="C786" s="149"/>
      <c r="D786" s="149"/>
      <c r="E786" s="149"/>
      <c r="F786" s="149"/>
      <c r="G786" s="149"/>
      <c r="H786" s="149"/>
      <c r="I786" s="149"/>
      <c r="J786" s="149"/>
    </row>
    <row r="787" spans="1:10" x14ac:dyDescent="0.2">
      <c r="A787" s="149"/>
      <c r="B787" s="149"/>
      <c r="C787" s="149"/>
      <c r="D787" s="149"/>
      <c r="E787" s="149"/>
      <c r="F787" s="149"/>
      <c r="G787" s="149"/>
      <c r="H787" s="149"/>
      <c r="I787" s="149"/>
      <c r="J787" s="149"/>
    </row>
    <row r="788" spans="1:10" x14ac:dyDescent="0.2">
      <c r="A788" s="149"/>
      <c r="B788" s="149"/>
      <c r="C788" s="149"/>
      <c r="D788" s="149"/>
      <c r="E788" s="149"/>
      <c r="F788" s="149"/>
      <c r="G788" s="149"/>
      <c r="H788" s="149"/>
      <c r="I788" s="149"/>
      <c r="J788" s="149"/>
    </row>
    <row r="789" spans="1:10" x14ac:dyDescent="0.2">
      <c r="A789" s="149"/>
      <c r="B789" s="149"/>
      <c r="C789" s="149"/>
      <c r="D789" s="149"/>
      <c r="E789" s="149"/>
      <c r="F789" s="149"/>
      <c r="G789" s="149"/>
      <c r="H789" s="149"/>
      <c r="I789" s="149"/>
      <c r="J789" s="149"/>
    </row>
    <row r="790" spans="1:10" x14ac:dyDescent="0.2">
      <c r="A790" s="149"/>
      <c r="B790" s="149"/>
      <c r="C790" s="149"/>
      <c r="D790" s="149"/>
      <c r="E790" s="149"/>
      <c r="F790" s="149"/>
      <c r="G790" s="149"/>
      <c r="H790" s="149"/>
      <c r="I790" s="149"/>
      <c r="J790" s="149"/>
    </row>
    <row r="791" spans="1:10" x14ac:dyDescent="0.2">
      <c r="A791" s="149"/>
      <c r="B791" s="149"/>
      <c r="C791" s="149"/>
      <c r="D791" s="149"/>
      <c r="E791" s="149"/>
      <c r="F791" s="149"/>
      <c r="G791" s="149"/>
      <c r="H791" s="149"/>
      <c r="I791" s="149"/>
      <c r="J791" s="149"/>
    </row>
    <row r="792" spans="1:10" x14ac:dyDescent="0.2">
      <c r="A792" s="149"/>
      <c r="B792" s="149"/>
      <c r="C792" s="149"/>
      <c r="D792" s="149"/>
      <c r="E792" s="149"/>
      <c r="F792" s="149"/>
      <c r="G792" s="149"/>
      <c r="H792" s="149"/>
      <c r="I792" s="149"/>
      <c r="J792" s="149"/>
    </row>
    <row r="793" spans="1:10" x14ac:dyDescent="0.2">
      <c r="A793" s="149"/>
      <c r="B793" s="149"/>
      <c r="C793" s="149"/>
      <c r="D793" s="149"/>
      <c r="E793" s="149"/>
      <c r="F793" s="149"/>
      <c r="G793" s="149"/>
      <c r="H793" s="149"/>
      <c r="I793" s="149"/>
      <c r="J793" s="149"/>
    </row>
    <row r="794" spans="1:10" x14ac:dyDescent="0.2">
      <c r="A794" s="149"/>
      <c r="B794" s="149"/>
      <c r="C794" s="149"/>
      <c r="D794" s="149"/>
      <c r="E794" s="149"/>
      <c r="F794" s="149"/>
      <c r="G794" s="149"/>
      <c r="H794" s="149"/>
      <c r="I794" s="149"/>
      <c r="J794" s="149"/>
    </row>
    <row r="795" spans="1:10" x14ac:dyDescent="0.2">
      <c r="A795" s="149"/>
      <c r="B795" s="149"/>
      <c r="C795" s="149"/>
      <c r="D795" s="149"/>
      <c r="E795" s="149"/>
      <c r="F795" s="149"/>
      <c r="G795" s="149"/>
      <c r="H795" s="149"/>
      <c r="I795" s="149"/>
      <c r="J795" s="149"/>
    </row>
    <row r="796" spans="1:10" x14ac:dyDescent="0.2">
      <c r="A796" s="149"/>
      <c r="B796" s="149"/>
      <c r="C796" s="149"/>
      <c r="D796" s="149"/>
      <c r="E796" s="149"/>
      <c r="F796" s="149"/>
      <c r="G796" s="149"/>
      <c r="H796" s="149"/>
      <c r="I796" s="149"/>
      <c r="J796" s="149"/>
    </row>
    <row r="797" spans="1:10" x14ac:dyDescent="0.2">
      <c r="A797" s="149"/>
      <c r="B797" s="149"/>
      <c r="C797" s="149"/>
      <c r="D797" s="149"/>
      <c r="E797" s="149"/>
      <c r="F797" s="149"/>
      <c r="G797" s="149"/>
      <c r="H797" s="149"/>
      <c r="I797" s="149"/>
      <c r="J797" s="149"/>
    </row>
    <row r="798" spans="1:10" x14ac:dyDescent="0.2">
      <c r="A798" s="149"/>
      <c r="B798" s="149"/>
      <c r="C798" s="149"/>
      <c r="D798" s="149"/>
      <c r="E798" s="149"/>
      <c r="F798" s="149"/>
      <c r="G798" s="149"/>
      <c r="H798" s="149"/>
      <c r="I798" s="149"/>
      <c r="J798" s="149"/>
    </row>
    <row r="799" spans="1:10" x14ac:dyDescent="0.2">
      <c r="A799" s="149"/>
      <c r="B799" s="149"/>
      <c r="C799" s="149"/>
      <c r="D799" s="149"/>
      <c r="E799" s="149"/>
      <c r="F799" s="149"/>
      <c r="G799" s="149"/>
      <c r="H799" s="149"/>
      <c r="I799" s="149"/>
      <c r="J799" s="149"/>
    </row>
    <row r="800" spans="1:10" x14ac:dyDescent="0.2">
      <c r="A800" s="149"/>
      <c r="B800" s="149"/>
      <c r="C800" s="149"/>
      <c r="D800" s="149"/>
      <c r="E800" s="149"/>
      <c r="F800" s="149"/>
      <c r="G800" s="149"/>
      <c r="H800" s="149"/>
      <c r="I800" s="149"/>
      <c r="J800" s="149"/>
    </row>
    <row r="801" spans="1:10" x14ac:dyDescent="0.2">
      <c r="A801" s="149"/>
      <c r="B801" s="149"/>
      <c r="C801" s="149"/>
      <c r="D801" s="149"/>
      <c r="E801" s="149"/>
      <c r="F801" s="149"/>
      <c r="G801" s="149"/>
      <c r="H801" s="149"/>
      <c r="I801" s="149"/>
      <c r="J801" s="149"/>
    </row>
    <row r="802" spans="1:10" x14ac:dyDescent="0.2">
      <c r="A802" s="149"/>
      <c r="B802" s="149"/>
      <c r="C802" s="149"/>
      <c r="D802" s="149"/>
      <c r="E802" s="149"/>
      <c r="F802" s="149"/>
      <c r="G802" s="149"/>
      <c r="H802" s="149"/>
      <c r="I802" s="149"/>
      <c r="J802" s="149"/>
    </row>
    <row r="803" spans="1:10" x14ac:dyDescent="0.2">
      <c r="A803" s="149"/>
      <c r="B803" s="149"/>
      <c r="C803" s="149"/>
      <c r="D803" s="149"/>
      <c r="E803" s="149"/>
      <c r="F803" s="149"/>
      <c r="G803" s="149"/>
      <c r="H803" s="149"/>
      <c r="I803" s="149"/>
      <c r="J803" s="149"/>
    </row>
    <row r="804" spans="1:10" x14ac:dyDescent="0.2">
      <c r="A804" s="149"/>
      <c r="B804" s="149"/>
      <c r="C804" s="149"/>
      <c r="D804" s="149"/>
      <c r="E804" s="149"/>
      <c r="F804" s="149"/>
      <c r="G804" s="149"/>
      <c r="H804" s="149"/>
      <c r="I804" s="149"/>
      <c r="J804" s="149"/>
    </row>
    <row r="805" spans="1:10" x14ac:dyDescent="0.2">
      <c r="A805" s="149"/>
      <c r="B805" s="149"/>
      <c r="C805" s="149"/>
      <c r="D805" s="149"/>
      <c r="E805" s="149"/>
      <c r="F805" s="149"/>
      <c r="G805" s="149"/>
      <c r="H805" s="149"/>
      <c r="I805" s="149"/>
      <c r="J805" s="149"/>
    </row>
    <row r="806" spans="1:10" x14ac:dyDescent="0.2">
      <c r="A806" s="149"/>
      <c r="B806" s="149"/>
      <c r="C806" s="149"/>
      <c r="D806" s="149"/>
      <c r="E806" s="149"/>
      <c r="F806" s="149"/>
      <c r="G806" s="149"/>
      <c r="H806" s="149"/>
      <c r="I806" s="149"/>
      <c r="J806" s="149"/>
    </row>
    <row r="807" spans="1:10" x14ac:dyDescent="0.2">
      <c r="A807" s="149"/>
      <c r="B807" s="149"/>
      <c r="C807" s="149"/>
      <c r="D807" s="149"/>
      <c r="E807" s="149"/>
      <c r="F807" s="149"/>
      <c r="G807" s="149"/>
      <c r="H807" s="149"/>
      <c r="I807" s="149"/>
      <c r="J807" s="149"/>
    </row>
    <row r="808" spans="1:10" x14ac:dyDescent="0.2">
      <c r="A808" s="149"/>
      <c r="B808" s="149"/>
      <c r="C808" s="149"/>
      <c r="D808" s="149"/>
      <c r="E808" s="149"/>
      <c r="F808" s="149"/>
      <c r="G808" s="149"/>
      <c r="H808" s="149"/>
      <c r="I808" s="149"/>
      <c r="J808" s="149"/>
    </row>
    <row r="809" spans="1:10" x14ac:dyDescent="0.2">
      <c r="A809" s="149"/>
      <c r="B809" s="149"/>
      <c r="C809" s="149"/>
      <c r="D809" s="149"/>
      <c r="E809" s="149"/>
      <c r="F809" s="149"/>
      <c r="G809" s="149"/>
      <c r="H809" s="149"/>
      <c r="I809" s="149"/>
      <c r="J809" s="149"/>
    </row>
    <row r="810" spans="1:10" x14ac:dyDescent="0.2">
      <c r="A810" s="149"/>
      <c r="B810" s="149"/>
      <c r="C810" s="149"/>
      <c r="D810" s="149"/>
      <c r="E810" s="149"/>
      <c r="F810" s="149"/>
      <c r="G810" s="149"/>
      <c r="H810" s="149"/>
      <c r="I810" s="149"/>
      <c r="J810" s="149"/>
    </row>
    <row r="811" spans="1:10" x14ac:dyDescent="0.2">
      <c r="A811" s="149"/>
      <c r="B811" s="149"/>
      <c r="C811" s="149"/>
      <c r="D811" s="149"/>
      <c r="E811" s="149"/>
      <c r="F811" s="149"/>
      <c r="G811" s="149"/>
      <c r="H811" s="149"/>
      <c r="I811" s="149"/>
      <c r="J811" s="149"/>
    </row>
    <row r="812" spans="1:10" x14ac:dyDescent="0.2">
      <c r="A812" s="149"/>
      <c r="B812" s="149"/>
      <c r="C812" s="149"/>
      <c r="D812" s="149"/>
      <c r="E812" s="149"/>
      <c r="F812" s="149"/>
      <c r="G812" s="149"/>
      <c r="H812" s="149"/>
      <c r="I812" s="149"/>
      <c r="J812" s="149"/>
    </row>
    <row r="813" spans="1:10" x14ac:dyDescent="0.2">
      <c r="A813" s="149"/>
      <c r="B813" s="149"/>
      <c r="C813" s="149"/>
      <c r="D813" s="149"/>
      <c r="E813" s="149"/>
      <c r="F813" s="149"/>
      <c r="G813" s="149"/>
      <c r="H813" s="149"/>
      <c r="I813" s="149"/>
      <c r="J813" s="149"/>
    </row>
    <row r="814" spans="1:10" x14ac:dyDescent="0.2">
      <c r="A814" s="149"/>
      <c r="B814" s="149"/>
      <c r="C814" s="149"/>
      <c r="D814" s="149"/>
      <c r="E814" s="149"/>
      <c r="F814" s="149"/>
      <c r="G814" s="149"/>
      <c r="H814" s="149"/>
      <c r="I814" s="149"/>
      <c r="J814" s="149"/>
    </row>
    <row r="815" spans="1:10" x14ac:dyDescent="0.2">
      <c r="A815" s="149"/>
      <c r="B815" s="149"/>
      <c r="C815" s="149"/>
      <c r="D815" s="149"/>
      <c r="E815" s="149"/>
      <c r="F815" s="149"/>
      <c r="G815" s="149"/>
      <c r="H815" s="149"/>
      <c r="I815" s="149"/>
      <c r="J815" s="149"/>
    </row>
    <row r="816" spans="1:10" x14ac:dyDescent="0.2">
      <c r="A816" s="149"/>
      <c r="B816" s="149"/>
      <c r="C816" s="149"/>
      <c r="D816" s="149"/>
      <c r="E816" s="149"/>
      <c r="F816" s="149"/>
      <c r="G816" s="149"/>
      <c r="H816" s="149"/>
      <c r="I816" s="149"/>
      <c r="J816" s="149"/>
    </row>
    <row r="817" spans="1:10" x14ac:dyDescent="0.2">
      <c r="A817" s="149"/>
      <c r="B817" s="149"/>
      <c r="C817" s="149"/>
      <c r="D817" s="149"/>
      <c r="E817" s="149"/>
      <c r="F817" s="149"/>
      <c r="G817" s="149"/>
      <c r="H817" s="149"/>
      <c r="I817" s="149"/>
      <c r="J817" s="149"/>
    </row>
    <row r="818" spans="1:10" x14ac:dyDescent="0.2">
      <c r="A818" s="149"/>
      <c r="B818" s="149"/>
      <c r="C818" s="149"/>
      <c r="D818" s="149"/>
      <c r="E818" s="149"/>
      <c r="F818" s="149"/>
      <c r="G818" s="149"/>
      <c r="H818" s="149"/>
      <c r="I818" s="149"/>
      <c r="J818" s="149"/>
    </row>
    <row r="819" spans="1:10" x14ac:dyDescent="0.2">
      <c r="A819" s="149"/>
      <c r="B819" s="149"/>
      <c r="C819" s="149"/>
      <c r="D819" s="149"/>
      <c r="E819" s="149"/>
      <c r="F819" s="149"/>
      <c r="G819" s="149"/>
      <c r="H819" s="149"/>
      <c r="I819" s="149"/>
      <c r="J819" s="149"/>
    </row>
    <row r="820" spans="1:10" x14ac:dyDescent="0.2">
      <c r="A820" s="149"/>
      <c r="B820" s="149"/>
      <c r="C820" s="149"/>
      <c r="D820" s="149"/>
      <c r="E820" s="149"/>
      <c r="F820" s="149"/>
      <c r="G820" s="149"/>
      <c r="H820" s="149"/>
      <c r="I820" s="149"/>
      <c r="J820" s="149"/>
    </row>
    <row r="821" spans="1:10" x14ac:dyDescent="0.2">
      <c r="A821" s="149"/>
      <c r="B821" s="149"/>
      <c r="C821" s="149"/>
      <c r="D821" s="149"/>
      <c r="E821" s="149"/>
      <c r="F821" s="149"/>
      <c r="G821" s="149"/>
      <c r="H821" s="149"/>
      <c r="I821" s="149"/>
      <c r="J821" s="149"/>
    </row>
    <row r="822" spans="1:10" x14ac:dyDescent="0.2">
      <c r="A822" s="149"/>
      <c r="B822" s="149"/>
      <c r="C822" s="149"/>
      <c r="D822" s="149"/>
      <c r="E822" s="149"/>
      <c r="F822" s="149"/>
      <c r="G822" s="149"/>
      <c r="H822" s="149"/>
      <c r="I822" s="149"/>
      <c r="J822" s="149"/>
    </row>
    <row r="823" spans="1:10" x14ac:dyDescent="0.2">
      <c r="A823" s="149"/>
      <c r="B823" s="149"/>
      <c r="C823" s="149"/>
      <c r="D823" s="149"/>
      <c r="E823" s="149"/>
      <c r="F823" s="149"/>
      <c r="G823" s="149"/>
      <c r="H823" s="149"/>
      <c r="I823" s="149"/>
      <c r="J823" s="149"/>
    </row>
    <row r="824" spans="1:10" x14ac:dyDescent="0.2">
      <c r="A824" s="149"/>
      <c r="B824" s="149"/>
      <c r="C824" s="149"/>
      <c r="D824" s="149"/>
      <c r="E824" s="149"/>
      <c r="F824" s="149"/>
      <c r="G824" s="149"/>
      <c r="H824" s="149"/>
      <c r="I824" s="149"/>
      <c r="J824" s="149"/>
    </row>
    <row r="825" spans="1:10" x14ac:dyDescent="0.2">
      <c r="A825" s="149"/>
      <c r="B825" s="149"/>
      <c r="C825" s="149"/>
      <c r="D825" s="149"/>
      <c r="E825" s="149"/>
      <c r="F825" s="149"/>
      <c r="G825" s="149"/>
      <c r="H825" s="149"/>
      <c r="I825" s="149"/>
      <c r="J825" s="149"/>
    </row>
    <row r="826" spans="1:10" x14ac:dyDescent="0.2">
      <c r="A826" s="149"/>
      <c r="B826" s="149"/>
      <c r="C826" s="149"/>
      <c r="D826" s="149"/>
      <c r="E826" s="149"/>
      <c r="F826" s="149"/>
      <c r="G826" s="149"/>
      <c r="H826" s="149"/>
      <c r="I826" s="149"/>
      <c r="J826" s="149"/>
    </row>
    <row r="827" spans="1:10" x14ac:dyDescent="0.2">
      <c r="A827" s="149"/>
      <c r="B827" s="149"/>
      <c r="C827" s="149"/>
      <c r="D827" s="149"/>
      <c r="E827" s="149"/>
      <c r="F827" s="149"/>
      <c r="G827" s="149"/>
      <c r="H827" s="149"/>
      <c r="I827" s="149"/>
      <c r="J827" s="149"/>
    </row>
    <row r="828" spans="1:10" x14ac:dyDescent="0.2">
      <c r="A828" s="149"/>
      <c r="B828" s="149"/>
      <c r="C828" s="149"/>
      <c r="D828" s="149"/>
      <c r="E828" s="149"/>
      <c r="F828" s="149"/>
      <c r="G828" s="149"/>
      <c r="H828" s="149"/>
      <c r="I828" s="149"/>
      <c r="J828" s="149"/>
    </row>
    <row r="829" spans="1:10" x14ac:dyDescent="0.2">
      <c r="A829" s="149"/>
      <c r="B829" s="149"/>
      <c r="C829" s="149"/>
      <c r="D829" s="149"/>
      <c r="E829" s="149"/>
      <c r="F829" s="149"/>
      <c r="G829" s="149"/>
      <c r="H829" s="149"/>
      <c r="I829" s="149"/>
      <c r="J829" s="149"/>
    </row>
    <row r="830" spans="1:10" x14ac:dyDescent="0.2">
      <c r="A830" s="149"/>
      <c r="B830" s="149"/>
      <c r="C830" s="149"/>
      <c r="D830" s="149"/>
      <c r="E830" s="149"/>
      <c r="F830" s="149"/>
      <c r="G830" s="149"/>
      <c r="H830" s="149"/>
      <c r="I830" s="149"/>
      <c r="J830" s="149"/>
    </row>
    <row r="831" spans="1:10" x14ac:dyDescent="0.2">
      <c r="A831" s="149"/>
      <c r="B831" s="149"/>
      <c r="C831" s="149"/>
      <c r="D831" s="149"/>
      <c r="E831" s="149"/>
      <c r="F831" s="149"/>
      <c r="G831" s="149"/>
      <c r="H831" s="149"/>
      <c r="I831" s="149"/>
      <c r="J831" s="149"/>
    </row>
    <row r="832" spans="1:10" x14ac:dyDescent="0.2">
      <c r="A832" s="149"/>
      <c r="B832" s="149"/>
      <c r="C832" s="149"/>
      <c r="D832" s="149"/>
      <c r="E832" s="149"/>
      <c r="F832" s="149"/>
      <c r="G832" s="149"/>
      <c r="H832" s="149"/>
      <c r="I832" s="149"/>
      <c r="J832" s="149"/>
    </row>
    <row r="833" spans="1:10" x14ac:dyDescent="0.2">
      <c r="A833" s="149"/>
      <c r="B833" s="149"/>
      <c r="C833" s="149"/>
      <c r="D833" s="149"/>
      <c r="E833" s="149"/>
      <c r="F833" s="149"/>
      <c r="G833" s="149"/>
      <c r="H833" s="149"/>
      <c r="I833" s="149"/>
      <c r="J833" s="149"/>
    </row>
    <row r="834" spans="1:10" x14ac:dyDescent="0.2">
      <c r="A834" s="149"/>
      <c r="B834" s="149"/>
      <c r="C834" s="149"/>
      <c r="D834" s="149"/>
      <c r="E834" s="149"/>
      <c r="F834" s="149"/>
      <c r="G834" s="149"/>
      <c r="H834" s="149"/>
      <c r="I834" s="149"/>
      <c r="J834" s="149"/>
    </row>
    <row r="835" spans="1:10" x14ac:dyDescent="0.2">
      <c r="A835" s="149"/>
      <c r="B835" s="149"/>
      <c r="C835" s="149"/>
      <c r="D835" s="149"/>
      <c r="E835" s="149"/>
      <c r="F835" s="149"/>
      <c r="G835" s="149"/>
      <c r="H835" s="149"/>
      <c r="I835" s="149"/>
      <c r="J835" s="149"/>
    </row>
    <row r="836" spans="1:10" x14ac:dyDescent="0.2">
      <c r="A836" s="149"/>
      <c r="B836" s="149"/>
      <c r="C836" s="149"/>
      <c r="D836" s="149"/>
      <c r="E836" s="149"/>
      <c r="F836" s="149"/>
      <c r="G836" s="149"/>
      <c r="H836" s="149"/>
      <c r="I836" s="149"/>
      <c r="J836" s="149"/>
    </row>
    <row r="837" spans="1:10" x14ac:dyDescent="0.2">
      <c r="A837" s="149"/>
      <c r="B837" s="149"/>
      <c r="C837" s="149"/>
      <c r="D837" s="149"/>
      <c r="E837" s="149"/>
      <c r="F837" s="149"/>
      <c r="G837" s="149"/>
      <c r="H837" s="149"/>
      <c r="I837" s="149"/>
      <c r="J837" s="149"/>
    </row>
    <row r="838" spans="1:10" x14ac:dyDescent="0.2">
      <c r="A838" s="149"/>
      <c r="B838" s="149"/>
      <c r="C838" s="149"/>
      <c r="D838" s="149"/>
      <c r="E838" s="149"/>
      <c r="F838" s="149"/>
      <c r="G838" s="149"/>
      <c r="H838" s="149"/>
      <c r="I838" s="149"/>
      <c r="J838" s="149"/>
    </row>
    <row r="839" spans="1:10" x14ac:dyDescent="0.2">
      <c r="A839" s="149"/>
      <c r="B839" s="149"/>
      <c r="C839" s="149"/>
      <c r="D839" s="149"/>
      <c r="E839" s="149"/>
      <c r="F839" s="149"/>
      <c r="G839" s="149"/>
      <c r="H839" s="149"/>
      <c r="I839" s="149"/>
      <c r="J839" s="149"/>
    </row>
    <row r="840" spans="1:10" x14ac:dyDescent="0.2">
      <c r="A840" s="149"/>
      <c r="B840" s="149"/>
      <c r="C840" s="149"/>
      <c r="D840" s="149"/>
      <c r="E840" s="149"/>
      <c r="F840" s="149"/>
      <c r="G840" s="149"/>
      <c r="H840" s="149"/>
      <c r="I840" s="149"/>
      <c r="J840" s="149"/>
    </row>
    <row r="841" spans="1:10" x14ac:dyDescent="0.2">
      <c r="A841" s="149"/>
      <c r="B841" s="149"/>
      <c r="C841" s="149"/>
      <c r="D841" s="149"/>
      <c r="E841" s="149"/>
      <c r="F841" s="149"/>
      <c r="G841" s="149"/>
      <c r="H841" s="149"/>
      <c r="I841" s="149"/>
      <c r="J841" s="149"/>
    </row>
    <row r="842" spans="1:10" x14ac:dyDescent="0.2">
      <c r="A842" s="149"/>
      <c r="B842" s="149"/>
      <c r="C842" s="149"/>
      <c r="D842" s="149"/>
      <c r="E842" s="149"/>
      <c r="F842" s="149"/>
      <c r="G842" s="149"/>
      <c r="H842" s="149"/>
      <c r="I842" s="149"/>
      <c r="J842" s="149"/>
    </row>
    <row r="843" spans="1:10" x14ac:dyDescent="0.2">
      <c r="A843" s="149"/>
      <c r="B843" s="149"/>
      <c r="C843" s="149"/>
      <c r="D843" s="149"/>
      <c r="E843" s="149"/>
      <c r="F843" s="149"/>
      <c r="G843" s="149"/>
      <c r="H843" s="149"/>
      <c r="I843" s="149"/>
      <c r="J843" s="149"/>
    </row>
    <row r="844" spans="1:10" x14ac:dyDescent="0.2">
      <c r="A844" s="149"/>
      <c r="B844" s="149"/>
      <c r="C844" s="149"/>
      <c r="D844" s="149"/>
      <c r="E844" s="149"/>
      <c r="F844" s="149"/>
      <c r="G844" s="149"/>
      <c r="H844" s="149"/>
      <c r="I844" s="149"/>
      <c r="J844" s="149"/>
    </row>
    <row r="845" spans="1:10" x14ac:dyDescent="0.2">
      <c r="A845" s="149"/>
      <c r="B845" s="149"/>
      <c r="C845" s="149"/>
      <c r="D845" s="149"/>
      <c r="E845" s="149"/>
      <c r="F845" s="149"/>
      <c r="G845" s="149"/>
      <c r="H845" s="149"/>
      <c r="I845" s="149"/>
      <c r="J845" s="149"/>
    </row>
    <row r="846" spans="1:10" x14ac:dyDescent="0.2">
      <c r="A846" s="149"/>
      <c r="B846" s="149"/>
      <c r="C846" s="149"/>
      <c r="D846" s="149"/>
      <c r="E846" s="149"/>
      <c r="F846" s="149"/>
      <c r="G846" s="149"/>
      <c r="H846" s="149"/>
      <c r="I846" s="149"/>
      <c r="J846" s="149"/>
    </row>
    <row r="847" spans="1:10" x14ac:dyDescent="0.2">
      <c r="A847" s="149"/>
      <c r="B847" s="149"/>
      <c r="C847" s="149"/>
      <c r="D847" s="149"/>
      <c r="E847" s="149"/>
      <c r="F847" s="149"/>
      <c r="G847" s="149"/>
      <c r="H847" s="149"/>
      <c r="I847" s="149"/>
      <c r="J847" s="149"/>
    </row>
    <row r="848" spans="1:10" x14ac:dyDescent="0.2">
      <c r="A848" s="149"/>
      <c r="B848" s="149"/>
      <c r="C848" s="149"/>
      <c r="D848" s="149"/>
      <c r="E848" s="149"/>
      <c r="F848" s="149"/>
      <c r="G848" s="149"/>
      <c r="H848" s="149"/>
      <c r="I848" s="149"/>
      <c r="J848" s="149"/>
    </row>
    <row r="849" spans="1:10" x14ac:dyDescent="0.2">
      <c r="A849" s="149"/>
      <c r="B849" s="149"/>
      <c r="C849" s="149"/>
      <c r="D849" s="149"/>
      <c r="E849" s="149"/>
      <c r="F849" s="149"/>
      <c r="G849" s="149"/>
      <c r="H849" s="149"/>
      <c r="I849" s="149"/>
      <c r="J849" s="149"/>
    </row>
    <row r="850" spans="1:10" x14ac:dyDescent="0.2">
      <c r="A850" s="149"/>
      <c r="B850" s="149"/>
      <c r="C850" s="149"/>
      <c r="D850" s="149"/>
      <c r="E850" s="149"/>
      <c r="F850" s="149"/>
      <c r="G850" s="149"/>
      <c r="H850" s="149"/>
      <c r="I850" s="149"/>
      <c r="J850" s="149"/>
    </row>
    <row r="851" spans="1:10" x14ac:dyDescent="0.2">
      <c r="A851" s="149"/>
      <c r="B851" s="149"/>
      <c r="C851" s="149"/>
      <c r="D851" s="149"/>
      <c r="E851" s="149"/>
      <c r="F851" s="149"/>
      <c r="G851" s="149"/>
      <c r="H851" s="149"/>
      <c r="I851" s="149"/>
      <c r="J851" s="149"/>
    </row>
    <row r="852" spans="1:10" x14ac:dyDescent="0.2">
      <c r="A852" s="149"/>
      <c r="B852" s="149"/>
      <c r="C852" s="149"/>
      <c r="D852" s="149"/>
      <c r="E852" s="149"/>
      <c r="F852" s="149"/>
      <c r="G852" s="149"/>
      <c r="H852" s="149"/>
      <c r="I852" s="149"/>
      <c r="J852" s="149"/>
    </row>
    <row r="853" spans="1:10" x14ac:dyDescent="0.2">
      <c r="A853" s="149"/>
      <c r="B853" s="149"/>
      <c r="C853" s="149"/>
      <c r="D853" s="149"/>
      <c r="E853" s="149"/>
      <c r="F853" s="149"/>
      <c r="G853" s="149"/>
      <c r="H853" s="149"/>
      <c r="I853" s="149"/>
      <c r="J853" s="149"/>
    </row>
    <row r="854" spans="1:10" x14ac:dyDescent="0.2">
      <c r="A854" s="149"/>
      <c r="B854" s="149"/>
      <c r="C854" s="149"/>
      <c r="D854" s="149"/>
      <c r="E854" s="149"/>
      <c r="F854" s="149"/>
      <c r="G854" s="149"/>
      <c r="H854" s="149"/>
      <c r="I854" s="149"/>
      <c r="J854" s="149"/>
    </row>
    <row r="855" spans="1:10" x14ac:dyDescent="0.2">
      <c r="A855" s="149"/>
      <c r="B855" s="149"/>
      <c r="C855" s="149"/>
      <c r="D855" s="149"/>
      <c r="E855" s="149"/>
      <c r="F855" s="149"/>
      <c r="G855" s="149"/>
      <c r="H855" s="149"/>
      <c r="I855" s="149"/>
      <c r="J855" s="149"/>
    </row>
    <row r="856" spans="1:10" x14ac:dyDescent="0.2">
      <c r="A856" s="149"/>
      <c r="B856" s="149"/>
      <c r="C856" s="149"/>
      <c r="D856" s="149"/>
      <c r="E856" s="149"/>
      <c r="F856" s="149"/>
      <c r="G856" s="149"/>
      <c r="H856" s="149"/>
      <c r="I856" s="149"/>
      <c r="J856" s="149"/>
    </row>
    <row r="857" spans="1:10" x14ac:dyDescent="0.2">
      <c r="A857" s="149"/>
      <c r="B857" s="149"/>
      <c r="C857" s="149"/>
      <c r="D857" s="149"/>
      <c r="E857" s="149"/>
      <c r="F857" s="149"/>
      <c r="G857" s="149"/>
      <c r="H857" s="149"/>
      <c r="I857" s="149"/>
      <c r="J857" s="149"/>
    </row>
    <row r="858" spans="1:10" x14ac:dyDescent="0.2">
      <c r="A858" s="149"/>
      <c r="B858" s="149"/>
      <c r="C858" s="149"/>
      <c r="D858" s="149"/>
      <c r="E858" s="149"/>
      <c r="F858" s="149"/>
      <c r="G858" s="149"/>
      <c r="H858" s="149"/>
      <c r="I858" s="149"/>
      <c r="J858" s="149"/>
    </row>
    <row r="859" spans="1:10" x14ac:dyDescent="0.2">
      <c r="A859" s="149"/>
      <c r="B859" s="149"/>
      <c r="C859" s="149"/>
      <c r="D859" s="149"/>
      <c r="E859" s="149"/>
      <c r="F859" s="149"/>
      <c r="G859" s="149"/>
      <c r="H859" s="149"/>
      <c r="I859" s="149"/>
      <c r="J859" s="149"/>
    </row>
    <row r="860" spans="1:10" x14ac:dyDescent="0.2">
      <c r="A860" s="149"/>
      <c r="B860" s="149"/>
      <c r="C860" s="149"/>
      <c r="D860" s="149"/>
      <c r="E860" s="149"/>
      <c r="F860" s="149"/>
      <c r="G860" s="149"/>
      <c r="H860" s="149"/>
      <c r="I860" s="149"/>
      <c r="J860" s="149"/>
    </row>
    <row r="861" spans="1:10" x14ac:dyDescent="0.2">
      <c r="A861" s="149"/>
      <c r="B861" s="149"/>
      <c r="C861" s="149"/>
      <c r="D861" s="149"/>
      <c r="E861" s="149"/>
      <c r="F861" s="149"/>
      <c r="G861" s="149"/>
      <c r="H861" s="149"/>
      <c r="I861" s="149"/>
      <c r="J861" s="149"/>
    </row>
    <row r="862" spans="1:10" x14ac:dyDescent="0.2">
      <c r="A862" s="149"/>
      <c r="B862" s="149"/>
      <c r="C862" s="149"/>
      <c r="D862" s="149"/>
      <c r="E862" s="149"/>
      <c r="F862" s="149"/>
      <c r="G862" s="149"/>
      <c r="H862" s="149"/>
      <c r="I862" s="149"/>
      <c r="J862" s="149"/>
    </row>
    <row r="863" spans="1:10" x14ac:dyDescent="0.2">
      <c r="A863" s="149"/>
      <c r="B863" s="149"/>
      <c r="C863" s="149"/>
      <c r="D863" s="149"/>
      <c r="E863" s="149"/>
      <c r="F863" s="149"/>
      <c r="G863" s="149"/>
      <c r="H863" s="149"/>
      <c r="I863" s="149"/>
      <c r="J863" s="149"/>
    </row>
    <row r="864" spans="1:10" x14ac:dyDescent="0.2">
      <c r="A864" s="149"/>
      <c r="B864" s="149"/>
      <c r="C864" s="149"/>
      <c r="D864" s="149"/>
      <c r="E864" s="149"/>
      <c r="F864" s="149"/>
      <c r="G864" s="149"/>
      <c r="H864" s="149"/>
      <c r="I864" s="149"/>
      <c r="J864" s="149"/>
    </row>
    <row r="865" spans="1:10" x14ac:dyDescent="0.2">
      <c r="A865" s="149"/>
      <c r="B865" s="149"/>
      <c r="C865" s="149"/>
      <c r="D865" s="149"/>
      <c r="E865" s="149"/>
      <c r="F865" s="149"/>
      <c r="G865" s="149"/>
      <c r="H865" s="149"/>
      <c r="I865" s="149"/>
      <c r="J865" s="149"/>
    </row>
    <row r="866" spans="1:10" x14ac:dyDescent="0.2">
      <c r="A866" s="149"/>
      <c r="B866" s="149"/>
      <c r="C866" s="149"/>
      <c r="D866" s="149"/>
      <c r="E866" s="149"/>
      <c r="F866" s="149"/>
      <c r="G866" s="149"/>
      <c r="H866" s="149"/>
      <c r="I866" s="149"/>
      <c r="J866" s="149"/>
    </row>
    <row r="867" spans="1:10" x14ac:dyDescent="0.2">
      <c r="A867" s="149"/>
      <c r="B867" s="149"/>
      <c r="C867" s="149"/>
      <c r="D867" s="149"/>
      <c r="E867" s="149"/>
      <c r="F867" s="149"/>
      <c r="G867" s="149"/>
      <c r="H867" s="149"/>
      <c r="I867" s="149"/>
      <c r="J867" s="149"/>
    </row>
    <row r="868" spans="1:10" x14ac:dyDescent="0.2">
      <c r="A868" s="149"/>
      <c r="B868" s="149"/>
      <c r="C868" s="149"/>
      <c r="D868" s="149"/>
      <c r="E868" s="149"/>
      <c r="F868" s="149"/>
      <c r="G868" s="149"/>
      <c r="H868" s="149"/>
      <c r="I868" s="149"/>
      <c r="J868" s="149"/>
    </row>
    <row r="869" spans="1:10" x14ac:dyDescent="0.2">
      <c r="A869" s="149"/>
      <c r="B869" s="149"/>
      <c r="C869" s="149"/>
      <c r="D869" s="149"/>
      <c r="E869" s="149"/>
      <c r="F869" s="149"/>
      <c r="G869" s="149"/>
      <c r="H869" s="149"/>
      <c r="I869" s="149"/>
      <c r="J869" s="149"/>
    </row>
    <row r="870" spans="1:10" x14ac:dyDescent="0.2">
      <c r="A870" s="149"/>
      <c r="B870" s="149"/>
      <c r="C870" s="149"/>
      <c r="D870" s="149"/>
      <c r="E870" s="149"/>
      <c r="F870" s="149"/>
      <c r="G870" s="149"/>
      <c r="H870" s="149"/>
      <c r="I870" s="149"/>
      <c r="J870" s="149"/>
    </row>
    <row r="871" spans="1:10" x14ac:dyDescent="0.2">
      <c r="A871" s="149"/>
      <c r="B871" s="149"/>
      <c r="C871" s="149"/>
      <c r="D871" s="149"/>
      <c r="E871" s="149"/>
      <c r="F871" s="149"/>
      <c r="G871" s="149"/>
      <c r="H871" s="149"/>
      <c r="I871" s="149"/>
      <c r="J871" s="149"/>
    </row>
    <row r="872" spans="1:10" x14ac:dyDescent="0.2">
      <c r="A872" s="149"/>
      <c r="B872" s="149"/>
      <c r="C872" s="149"/>
      <c r="D872" s="149"/>
      <c r="E872" s="149"/>
      <c r="F872" s="149"/>
      <c r="G872" s="149"/>
      <c r="H872" s="149"/>
      <c r="I872" s="149"/>
      <c r="J872" s="149"/>
    </row>
    <row r="873" spans="1:10" x14ac:dyDescent="0.2">
      <c r="A873" s="149"/>
      <c r="B873" s="149"/>
      <c r="C873" s="149"/>
      <c r="D873" s="149"/>
      <c r="E873" s="149"/>
      <c r="F873" s="149"/>
      <c r="G873" s="149"/>
      <c r="H873" s="149"/>
      <c r="I873" s="149"/>
      <c r="J873" s="149"/>
    </row>
    <row r="874" spans="1:10" x14ac:dyDescent="0.2">
      <c r="A874" s="149"/>
      <c r="B874" s="149"/>
      <c r="C874" s="149"/>
      <c r="D874" s="149"/>
      <c r="E874" s="149"/>
      <c r="F874" s="149"/>
      <c r="G874" s="149"/>
      <c r="H874" s="149"/>
      <c r="I874" s="149"/>
      <c r="J874" s="149"/>
    </row>
    <row r="875" spans="1:10" x14ac:dyDescent="0.2">
      <c r="A875" s="149"/>
      <c r="B875" s="149"/>
      <c r="C875" s="149"/>
      <c r="D875" s="149"/>
      <c r="E875" s="149"/>
      <c r="F875" s="149"/>
      <c r="G875" s="149"/>
      <c r="H875" s="149"/>
      <c r="I875" s="149"/>
      <c r="J875" s="149"/>
    </row>
    <row r="876" spans="1:10" x14ac:dyDescent="0.2">
      <c r="A876" s="149"/>
      <c r="B876" s="149"/>
      <c r="C876" s="149"/>
      <c r="D876" s="149"/>
      <c r="E876" s="149"/>
      <c r="F876" s="149"/>
      <c r="G876" s="149"/>
      <c r="H876" s="149"/>
      <c r="I876" s="149"/>
      <c r="J876" s="149"/>
    </row>
    <row r="877" spans="1:10" x14ac:dyDescent="0.2">
      <c r="A877" s="149"/>
      <c r="B877" s="149"/>
      <c r="C877" s="149"/>
      <c r="D877" s="149"/>
      <c r="E877" s="149"/>
      <c r="F877" s="149"/>
      <c r="G877" s="149"/>
      <c r="H877" s="149"/>
      <c r="I877" s="149"/>
      <c r="J877" s="149"/>
    </row>
    <row r="878" spans="1:10" x14ac:dyDescent="0.2">
      <c r="A878" s="149"/>
      <c r="B878" s="149"/>
      <c r="C878" s="149"/>
      <c r="D878" s="149"/>
      <c r="E878" s="149"/>
      <c r="F878" s="149"/>
      <c r="G878" s="149"/>
      <c r="H878" s="149"/>
      <c r="I878" s="149"/>
      <c r="J878" s="149"/>
    </row>
    <row r="879" spans="1:10" x14ac:dyDescent="0.2">
      <c r="A879" s="149"/>
      <c r="B879" s="149"/>
      <c r="C879" s="149"/>
      <c r="D879" s="149"/>
      <c r="E879" s="149"/>
      <c r="F879" s="149"/>
      <c r="G879" s="149"/>
      <c r="H879" s="149"/>
      <c r="I879" s="149"/>
      <c r="J879" s="149"/>
    </row>
    <row r="880" spans="1:10" x14ac:dyDescent="0.2">
      <c r="A880" s="149"/>
      <c r="B880" s="149"/>
      <c r="C880" s="149"/>
      <c r="D880" s="149"/>
      <c r="E880" s="149"/>
      <c r="F880" s="149"/>
      <c r="G880" s="149"/>
      <c r="H880" s="149"/>
      <c r="I880" s="149"/>
      <c r="J880" s="149"/>
    </row>
    <row r="881" spans="1:10" x14ac:dyDescent="0.2">
      <c r="A881" s="149"/>
      <c r="B881" s="149"/>
      <c r="C881" s="149"/>
      <c r="D881" s="149"/>
      <c r="E881" s="149"/>
      <c r="F881" s="149"/>
      <c r="G881" s="149"/>
      <c r="H881" s="149"/>
      <c r="I881" s="149"/>
      <c r="J881" s="149"/>
    </row>
    <row r="882" spans="1:10" x14ac:dyDescent="0.2">
      <c r="A882" s="149"/>
      <c r="B882" s="149"/>
      <c r="C882" s="149"/>
      <c r="D882" s="149"/>
      <c r="E882" s="149"/>
      <c r="F882" s="149"/>
      <c r="G882" s="149"/>
      <c r="H882" s="149"/>
      <c r="I882" s="149"/>
      <c r="J882" s="149"/>
    </row>
    <row r="883" spans="1:10" x14ac:dyDescent="0.2">
      <c r="A883" s="149"/>
      <c r="B883" s="149"/>
      <c r="C883" s="149"/>
      <c r="D883" s="149"/>
      <c r="E883" s="149"/>
      <c r="F883" s="149"/>
      <c r="G883" s="149"/>
      <c r="H883" s="149"/>
      <c r="I883" s="149"/>
      <c r="J883" s="149"/>
    </row>
    <row r="884" spans="1:10" x14ac:dyDescent="0.2">
      <c r="A884" s="149"/>
      <c r="B884" s="149"/>
      <c r="C884" s="149"/>
      <c r="D884" s="149"/>
      <c r="E884" s="149"/>
      <c r="F884" s="149"/>
      <c r="G884" s="149"/>
      <c r="H884" s="149"/>
      <c r="I884" s="149"/>
      <c r="J884" s="149"/>
    </row>
    <row r="885" spans="1:10" x14ac:dyDescent="0.2">
      <c r="A885" s="149"/>
      <c r="B885" s="149"/>
      <c r="C885" s="149"/>
      <c r="D885" s="149"/>
      <c r="E885" s="149"/>
      <c r="F885" s="149"/>
      <c r="G885" s="149"/>
      <c r="H885" s="149"/>
      <c r="I885" s="149"/>
      <c r="J885" s="149"/>
    </row>
    <row r="886" spans="1:10" x14ac:dyDescent="0.2">
      <c r="A886" s="149"/>
      <c r="B886" s="149"/>
      <c r="C886" s="149"/>
      <c r="D886" s="149"/>
      <c r="E886" s="149"/>
      <c r="F886" s="149"/>
      <c r="G886" s="149"/>
      <c r="H886" s="149"/>
      <c r="I886" s="149"/>
      <c r="J886" s="149"/>
    </row>
    <row r="887" spans="1:10" x14ac:dyDescent="0.2">
      <c r="A887" s="149"/>
      <c r="B887" s="149"/>
      <c r="C887" s="149"/>
      <c r="D887" s="149"/>
      <c r="E887" s="149"/>
      <c r="F887" s="149"/>
      <c r="G887" s="149"/>
      <c r="H887" s="149"/>
      <c r="I887" s="149"/>
      <c r="J887" s="149"/>
    </row>
    <row r="888" spans="1:10" x14ac:dyDescent="0.2">
      <c r="A888" s="149"/>
      <c r="B888" s="149"/>
      <c r="C888" s="149"/>
      <c r="D888" s="149"/>
      <c r="E888" s="149"/>
      <c r="F888" s="149"/>
      <c r="G888" s="149"/>
      <c r="H888" s="149"/>
      <c r="I888" s="149"/>
      <c r="J888" s="149"/>
    </row>
    <row r="889" spans="1:10" x14ac:dyDescent="0.2">
      <c r="A889" s="149"/>
      <c r="B889" s="149"/>
      <c r="C889" s="149"/>
      <c r="D889" s="149"/>
      <c r="E889" s="149"/>
      <c r="F889" s="149"/>
      <c r="G889" s="149"/>
      <c r="H889" s="149"/>
      <c r="I889" s="149"/>
      <c r="J889" s="149"/>
    </row>
    <row r="890" spans="1:10" x14ac:dyDescent="0.2">
      <c r="A890" s="149"/>
      <c r="B890" s="149"/>
      <c r="C890" s="149"/>
      <c r="D890" s="149"/>
      <c r="E890" s="149"/>
      <c r="F890" s="149"/>
      <c r="G890" s="149"/>
      <c r="H890" s="149"/>
      <c r="I890" s="149"/>
      <c r="J890" s="149"/>
    </row>
    <row r="891" spans="1:10" x14ac:dyDescent="0.2">
      <c r="A891" s="149"/>
      <c r="B891" s="149"/>
      <c r="C891" s="149"/>
      <c r="D891" s="149"/>
      <c r="E891" s="149"/>
      <c r="F891" s="149"/>
      <c r="G891" s="149"/>
      <c r="H891" s="149"/>
      <c r="I891" s="149"/>
      <c r="J891" s="149"/>
    </row>
    <row r="892" spans="1:10" x14ac:dyDescent="0.2">
      <c r="A892" s="149"/>
      <c r="B892" s="149"/>
      <c r="C892" s="149"/>
      <c r="D892" s="149"/>
      <c r="E892" s="149"/>
      <c r="F892" s="149"/>
      <c r="G892" s="149"/>
      <c r="H892" s="149"/>
      <c r="I892" s="149"/>
      <c r="J892" s="149"/>
    </row>
    <row r="893" spans="1:10" x14ac:dyDescent="0.2">
      <c r="A893" s="149"/>
      <c r="B893" s="149"/>
      <c r="C893" s="149"/>
      <c r="D893" s="149"/>
      <c r="E893" s="149"/>
      <c r="F893" s="149"/>
      <c r="G893" s="149"/>
      <c r="H893" s="149"/>
      <c r="I893" s="149"/>
      <c r="J893" s="149"/>
    </row>
    <row r="894" spans="1:10" x14ac:dyDescent="0.2">
      <c r="A894" s="149"/>
      <c r="B894" s="149"/>
      <c r="C894" s="149"/>
      <c r="D894" s="149"/>
      <c r="E894" s="149"/>
      <c r="F894" s="149"/>
      <c r="G894" s="149"/>
      <c r="H894" s="149"/>
      <c r="I894" s="149"/>
      <c r="J894" s="149"/>
    </row>
    <row r="895" spans="1:10" x14ac:dyDescent="0.2">
      <c r="A895" s="149"/>
      <c r="B895" s="149"/>
      <c r="C895" s="149"/>
      <c r="D895" s="149"/>
      <c r="E895" s="149"/>
      <c r="F895" s="149"/>
      <c r="G895" s="149"/>
      <c r="H895" s="149"/>
      <c r="I895" s="149"/>
      <c r="J895" s="149"/>
    </row>
    <row r="896" spans="1:10" x14ac:dyDescent="0.2">
      <c r="A896" s="149"/>
      <c r="B896" s="149"/>
      <c r="C896" s="149"/>
      <c r="D896" s="149"/>
      <c r="E896" s="149"/>
      <c r="F896" s="149"/>
      <c r="G896" s="149"/>
      <c r="H896" s="149"/>
      <c r="I896" s="149"/>
      <c r="J896" s="149"/>
    </row>
    <row r="897" spans="1:10" x14ac:dyDescent="0.2">
      <c r="A897" s="149"/>
      <c r="B897" s="149"/>
      <c r="C897" s="149"/>
      <c r="D897" s="149"/>
      <c r="E897" s="149"/>
      <c r="F897" s="149"/>
      <c r="G897" s="149"/>
      <c r="H897" s="149"/>
      <c r="I897" s="149"/>
      <c r="J897" s="149"/>
    </row>
    <row r="898" spans="1:10" x14ac:dyDescent="0.2">
      <c r="A898" s="149"/>
      <c r="B898" s="149"/>
      <c r="C898" s="149"/>
      <c r="D898" s="149"/>
      <c r="E898" s="149"/>
      <c r="F898" s="149"/>
      <c r="G898" s="149"/>
      <c r="H898" s="149"/>
      <c r="I898" s="149"/>
      <c r="J898" s="149"/>
    </row>
    <row r="899" spans="1:10" x14ac:dyDescent="0.2">
      <c r="A899" s="149"/>
      <c r="B899" s="149"/>
      <c r="C899" s="149"/>
      <c r="D899" s="149"/>
      <c r="E899" s="149"/>
      <c r="F899" s="149"/>
      <c r="G899" s="149"/>
      <c r="H899" s="149"/>
      <c r="I899" s="149"/>
      <c r="J899" s="149"/>
    </row>
    <row r="900" spans="1:10" x14ac:dyDescent="0.2">
      <c r="A900" s="149"/>
      <c r="B900" s="149"/>
      <c r="C900" s="149"/>
      <c r="D900" s="149"/>
      <c r="E900" s="149"/>
      <c r="F900" s="149"/>
      <c r="G900" s="149"/>
      <c r="H900" s="149"/>
      <c r="I900" s="149"/>
      <c r="J900" s="149"/>
    </row>
    <row r="901" spans="1:10" x14ac:dyDescent="0.2">
      <c r="A901" s="149"/>
      <c r="B901" s="149"/>
      <c r="C901" s="149"/>
      <c r="D901" s="149"/>
      <c r="E901" s="149"/>
      <c r="F901" s="149"/>
      <c r="G901" s="149"/>
      <c r="H901" s="149"/>
      <c r="I901" s="149"/>
      <c r="J901" s="149"/>
    </row>
    <row r="902" spans="1:10" x14ac:dyDescent="0.2">
      <c r="A902" s="149"/>
      <c r="B902" s="149"/>
      <c r="C902" s="149"/>
      <c r="D902" s="149"/>
      <c r="E902" s="149"/>
      <c r="F902" s="149"/>
      <c r="G902" s="149"/>
      <c r="H902" s="149"/>
      <c r="I902" s="149"/>
      <c r="J902" s="149"/>
    </row>
    <row r="903" spans="1:10" x14ac:dyDescent="0.2">
      <c r="A903" s="149"/>
      <c r="B903" s="149"/>
      <c r="C903" s="149"/>
      <c r="D903" s="149"/>
      <c r="E903" s="149"/>
      <c r="F903" s="149"/>
      <c r="G903" s="149"/>
      <c r="H903" s="149"/>
      <c r="I903" s="149"/>
      <c r="J903" s="149"/>
    </row>
    <row r="904" spans="1:10" x14ac:dyDescent="0.2">
      <c r="A904" s="149"/>
      <c r="B904" s="149"/>
      <c r="C904" s="149"/>
      <c r="D904" s="149"/>
      <c r="E904" s="149"/>
      <c r="F904" s="149"/>
      <c r="G904" s="149"/>
      <c r="H904" s="149"/>
      <c r="I904" s="149"/>
      <c r="J904" s="149"/>
    </row>
    <row r="905" spans="1:10" x14ac:dyDescent="0.2">
      <c r="A905" s="149"/>
      <c r="B905" s="149"/>
      <c r="C905" s="149"/>
      <c r="D905" s="149"/>
      <c r="E905" s="149"/>
      <c r="F905" s="149"/>
      <c r="G905" s="149"/>
      <c r="H905" s="149"/>
      <c r="I905" s="149"/>
      <c r="J905" s="149"/>
    </row>
    <row r="906" spans="1:10" x14ac:dyDescent="0.2">
      <c r="A906" s="149"/>
      <c r="B906" s="149"/>
      <c r="C906" s="149"/>
      <c r="D906" s="149"/>
      <c r="E906" s="149"/>
      <c r="F906" s="149"/>
      <c r="G906" s="149"/>
      <c r="H906" s="149"/>
      <c r="I906" s="149"/>
      <c r="J906" s="149"/>
    </row>
    <row r="907" spans="1:10" x14ac:dyDescent="0.2">
      <c r="A907" s="149"/>
      <c r="B907" s="149"/>
      <c r="C907" s="149"/>
      <c r="D907" s="149"/>
      <c r="E907" s="149"/>
      <c r="F907" s="149"/>
      <c r="G907" s="149"/>
      <c r="H907" s="149"/>
      <c r="I907" s="149"/>
      <c r="J907" s="149"/>
    </row>
    <row r="908" spans="1:10" x14ac:dyDescent="0.2">
      <c r="A908" s="149"/>
      <c r="B908" s="149"/>
      <c r="C908" s="149"/>
      <c r="D908" s="149"/>
      <c r="E908" s="149"/>
      <c r="F908" s="149"/>
      <c r="G908" s="149"/>
      <c r="H908" s="149"/>
      <c r="I908" s="149"/>
      <c r="J908" s="149"/>
    </row>
    <row r="909" spans="1:10" x14ac:dyDescent="0.2">
      <c r="A909" s="149"/>
      <c r="B909" s="149"/>
      <c r="C909" s="149"/>
      <c r="D909" s="149"/>
      <c r="E909" s="149"/>
      <c r="F909" s="149"/>
      <c r="G909" s="149"/>
      <c r="H909" s="149"/>
      <c r="I909" s="149"/>
      <c r="J909" s="149"/>
    </row>
    <row r="910" spans="1:10" x14ac:dyDescent="0.2">
      <c r="A910" s="149"/>
      <c r="B910" s="149"/>
      <c r="C910" s="149"/>
      <c r="D910" s="149"/>
      <c r="E910" s="149"/>
      <c r="F910" s="149"/>
      <c r="G910" s="149"/>
      <c r="H910" s="149"/>
      <c r="I910" s="149"/>
      <c r="J910" s="149"/>
    </row>
    <row r="911" spans="1:10" x14ac:dyDescent="0.2">
      <c r="A911" s="149"/>
      <c r="B911" s="149"/>
      <c r="C911" s="149"/>
      <c r="D911" s="149"/>
      <c r="E911" s="149"/>
      <c r="F911" s="149"/>
      <c r="G911" s="149"/>
      <c r="H911" s="149"/>
      <c r="I911" s="149"/>
      <c r="J911" s="149"/>
    </row>
    <row r="912" spans="1:10" x14ac:dyDescent="0.2">
      <c r="A912" s="149"/>
      <c r="B912" s="149"/>
      <c r="C912" s="149"/>
      <c r="D912" s="149"/>
      <c r="E912" s="149"/>
      <c r="F912" s="149"/>
      <c r="G912" s="149"/>
      <c r="H912" s="149"/>
      <c r="I912" s="149"/>
      <c r="J912" s="149"/>
    </row>
    <row r="913" spans="1:10" x14ac:dyDescent="0.2">
      <c r="A913" s="149"/>
      <c r="B913" s="149"/>
      <c r="C913" s="149"/>
      <c r="D913" s="149"/>
      <c r="E913" s="149"/>
      <c r="F913" s="149"/>
      <c r="G913" s="149"/>
      <c r="H913" s="149"/>
      <c r="I913" s="149"/>
      <c r="J913" s="149"/>
    </row>
    <row r="914" spans="1:10" x14ac:dyDescent="0.2">
      <c r="A914" s="149"/>
      <c r="B914" s="149"/>
      <c r="C914" s="149"/>
      <c r="D914" s="149"/>
      <c r="E914" s="149"/>
      <c r="F914" s="149"/>
      <c r="G914" s="149"/>
      <c r="H914" s="149"/>
      <c r="I914" s="149"/>
      <c r="J914" s="149"/>
    </row>
    <row r="915" spans="1:10" x14ac:dyDescent="0.2">
      <c r="A915" s="149"/>
      <c r="B915" s="149"/>
      <c r="C915" s="149"/>
      <c r="D915" s="149"/>
      <c r="E915" s="149"/>
      <c r="F915" s="149"/>
      <c r="G915" s="149"/>
      <c r="H915" s="149"/>
      <c r="I915" s="149"/>
      <c r="J915" s="149"/>
    </row>
    <row r="916" spans="1:10" x14ac:dyDescent="0.2">
      <c r="A916" s="149"/>
      <c r="B916" s="149"/>
      <c r="C916" s="149"/>
      <c r="D916" s="149"/>
      <c r="E916" s="149"/>
      <c r="F916" s="149"/>
      <c r="G916" s="149"/>
      <c r="H916" s="149"/>
      <c r="I916" s="149"/>
      <c r="J916" s="149"/>
    </row>
    <row r="917" spans="1:10" x14ac:dyDescent="0.2">
      <c r="A917" s="149"/>
      <c r="B917" s="149"/>
      <c r="C917" s="149"/>
      <c r="D917" s="149"/>
      <c r="E917" s="149"/>
      <c r="F917" s="149"/>
      <c r="G917" s="149"/>
      <c r="H917" s="149"/>
      <c r="I917" s="149"/>
      <c r="J917" s="149"/>
    </row>
    <row r="918" spans="1:10" x14ac:dyDescent="0.2">
      <c r="A918" s="149"/>
      <c r="B918" s="149"/>
      <c r="C918" s="149"/>
      <c r="D918" s="149"/>
      <c r="E918" s="149"/>
      <c r="F918" s="149"/>
      <c r="G918" s="149"/>
      <c r="H918" s="149"/>
      <c r="I918" s="149"/>
      <c r="J918" s="149"/>
    </row>
    <row r="919" spans="1:10" x14ac:dyDescent="0.2">
      <c r="A919" s="149"/>
      <c r="B919" s="149"/>
      <c r="C919" s="149"/>
      <c r="D919" s="149"/>
      <c r="E919" s="149"/>
      <c r="F919" s="149"/>
      <c r="G919" s="149"/>
      <c r="H919" s="149"/>
      <c r="I919" s="149"/>
      <c r="J919" s="149"/>
    </row>
    <row r="920" spans="1:10" x14ac:dyDescent="0.2">
      <c r="A920" s="149"/>
      <c r="B920" s="149"/>
      <c r="C920" s="149"/>
      <c r="D920" s="149"/>
      <c r="E920" s="149"/>
      <c r="F920" s="149"/>
      <c r="G920" s="149"/>
      <c r="H920" s="149"/>
      <c r="I920" s="149"/>
      <c r="J920" s="149"/>
    </row>
    <row r="921" spans="1:10" x14ac:dyDescent="0.2">
      <c r="A921" s="149"/>
      <c r="B921" s="149"/>
      <c r="C921" s="149"/>
      <c r="D921" s="149"/>
      <c r="E921" s="149"/>
      <c r="F921" s="149"/>
      <c r="G921" s="149"/>
      <c r="H921" s="149"/>
      <c r="I921" s="149"/>
      <c r="J921" s="149"/>
    </row>
    <row r="922" spans="1:10" x14ac:dyDescent="0.2">
      <c r="A922" s="149"/>
      <c r="B922" s="149"/>
      <c r="C922" s="149"/>
      <c r="D922" s="149"/>
      <c r="E922" s="149"/>
      <c r="F922" s="149"/>
      <c r="G922" s="149"/>
      <c r="H922" s="149"/>
      <c r="I922" s="149"/>
      <c r="J922" s="149"/>
    </row>
    <row r="923" spans="1:10" x14ac:dyDescent="0.2">
      <c r="A923" s="149"/>
      <c r="B923" s="149"/>
      <c r="C923" s="149"/>
      <c r="D923" s="149"/>
      <c r="E923" s="149"/>
      <c r="F923" s="149"/>
      <c r="G923" s="149"/>
      <c r="H923" s="149"/>
      <c r="I923" s="149"/>
      <c r="J923" s="149"/>
    </row>
    <row r="924" spans="1:10" x14ac:dyDescent="0.2">
      <c r="A924" s="149"/>
      <c r="B924" s="149"/>
      <c r="C924" s="149"/>
      <c r="D924" s="149"/>
      <c r="E924" s="149"/>
      <c r="F924" s="149"/>
      <c r="G924" s="149"/>
      <c r="H924" s="149"/>
      <c r="I924" s="149"/>
      <c r="J924" s="149"/>
    </row>
    <row r="925" spans="1:10" x14ac:dyDescent="0.2">
      <c r="A925" s="149"/>
      <c r="B925" s="149"/>
      <c r="C925" s="149"/>
      <c r="D925" s="149"/>
      <c r="E925" s="149"/>
      <c r="F925" s="149"/>
      <c r="G925" s="149"/>
      <c r="H925" s="149"/>
      <c r="I925" s="149"/>
      <c r="J925" s="149"/>
    </row>
    <row r="926" spans="1:10" x14ac:dyDescent="0.2">
      <c r="A926" s="149"/>
      <c r="B926" s="149"/>
      <c r="C926" s="149"/>
      <c r="D926" s="149"/>
      <c r="E926" s="149"/>
      <c r="F926" s="149"/>
      <c r="G926" s="149"/>
      <c r="H926" s="149"/>
      <c r="I926" s="149"/>
      <c r="J926" s="149"/>
    </row>
    <row r="927" spans="1:10" x14ac:dyDescent="0.2">
      <c r="A927" s="149"/>
      <c r="B927" s="149"/>
      <c r="C927" s="149"/>
      <c r="D927" s="149"/>
      <c r="E927" s="149"/>
      <c r="F927" s="149"/>
      <c r="G927" s="149"/>
      <c r="H927" s="149"/>
      <c r="I927" s="149"/>
      <c r="J927" s="149"/>
    </row>
    <row r="928" spans="1:10" x14ac:dyDescent="0.2">
      <c r="A928" s="149"/>
      <c r="B928" s="149"/>
      <c r="C928" s="149"/>
      <c r="D928" s="149"/>
      <c r="E928" s="149"/>
      <c r="F928" s="149"/>
      <c r="G928" s="149"/>
      <c r="H928" s="149"/>
      <c r="I928" s="149"/>
      <c r="J928" s="149"/>
    </row>
    <row r="929" spans="1:10" x14ac:dyDescent="0.2">
      <c r="A929" s="149"/>
      <c r="B929" s="149"/>
      <c r="C929" s="149"/>
      <c r="D929" s="149"/>
      <c r="E929" s="149"/>
      <c r="F929" s="149"/>
      <c r="G929" s="149"/>
      <c r="H929" s="149"/>
      <c r="I929" s="149"/>
      <c r="J929" s="149"/>
    </row>
    <row r="930" spans="1:10" x14ac:dyDescent="0.2">
      <c r="A930" s="149"/>
      <c r="B930" s="149"/>
      <c r="C930" s="149"/>
      <c r="D930" s="149"/>
      <c r="E930" s="149"/>
      <c r="F930" s="149"/>
      <c r="G930" s="149"/>
      <c r="H930" s="149"/>
      <c r="I930" s="149"/>
      <c r="J930" s="149"/>
    </row>
    <row r="931" spans="1:10" x14ac:dyDescent="0.2">
      <c r="A931" s="149"/>
      <c r="B931" s="149"/>
      <c r="C931" s="149"/>
      <c r="D931" s="149"/>
      <c r="E931" s="149"/>
      <c r="F931" s="149"/>
      <c r="G931" s="149"/>
      <c r="H931" s="149"/>
      <c r="I931" s="149"/>
      <c r="J931" s="149"/>
    </row>
    <row r="932" spans="1:10" x14ac:dyDescent="0.2">
      <c r="A932" s="149"/>
      <c r="B932" s="149"/>
      <c r="C932" s="149"/>
      <c r="D932" s="149"/>
      <c r="E932" s="149"/>
      <c r="F932" s="149"/>
      <c r="G932" s="149"/>
      <c r="H932" s="149"/>
      <c r="I932" s="149"/>
      <c r="J932" s="149"/>
    </row>
    <row r="933" spans="1:10" x14ac:dyDescent="0.2">
      <c r="A933" s="149"/>
      <c r="B933" s="149"/>
      <c r="C933" s="149"/>
      <c r="D933" s="149"/>
      <c r="E933" s="149"/>
      <c r="F933" s="149"/>
      <c r="G933" s="149"/>
      <c r="H933" s="149"/>
      <c r="I933" s="149"/>
      <c r="J933" s="149"/>
    </row>
    <row r="934" spans="1:10" x14ac:dyDescent="0.2">
      <c r="A934" s="149"/>
      <c r="B934" s="149"/>
      <c r="C934" s="149"/>
      <c r="D934" s="149"/>
      <c r="E934" s="149"/>
      <c r="F934" s="149"/>
      <c r="G934" s="149"/>
      <c r="H934" s="149"/>
      <c r="I934" s="149"/>
      <c r="J934" s="149"/>
    </row>
    <row r="935" spans="1:10" x14ac:dyDescent="0.2">
      <c r="A935" s="149"/>
      <c r="B935" s="149"/>
      <c r="C935" s="149"/>
      <c r="D935" s="149"/>
      <c r="E935" s="149"/>
      <c r="F935" s="149"/>
      <c r="G935" s="149"/>
      <c r="H935" s="149"/>
      <c r="I935" s="149"/>
      <c r="J935" s="149"/>
    </row>
    <row r="936" spans="1:10" x14ac:dyDescent="0.2">
      <c r="A936" s="149"/>
      <c r="B936" s="149"/>
      <c r="C936" s="149"/>
      <c r="D936" s="149"/>
      <c r="E936" s="149"/>
      <c r="F936" s="149"/>
      <c r="G936" s="149"/>
      <c r="H936" s="149"/>
      <c r="I936" s="149"/>
      <c r="J936" s="149"/>
    </row>
    <row r="937" spans="1:10" x14ac:dyDescent="0.2">
      <c r="A937" s="149"/>
      <c r="B937" s="149"/>
      <c r="C937" s="149"/>
      <c r="D937" s="149"/>
      <c r="E937" s="149"/>
      <c r="F937" s="149"/>
      <c r="G937" s="149"/>
      <c r="H937" s="149"/>
      <c r="I937" s="149"/>
      <c r="J937" s="149"/>
    </row>
    <row r="938" spans="1:10" x14ac:dyDescent="0.2">
      <c r="A938" s="149"/>
      <c r="B938" s="149"/>
      <c r="C938" s="149"/>
      <c r="D938" s="149"/>
      <c r="E938" s="149"/>
      <c r="F938" s="149"/>
      <c r="G938" s="149"/>
      <c r="H938" s="149"/>
      <c r="I938" s="149"/>
      <c r="J938" s="149"/>
    </row>
    <row r="939" spans="1:10" x14ac:dyDescent="0.2">
      <c r="A939" s="149"/>
      <c r="B939" s="149"/>
      <c r="C939" s="149"/>
      <c r="D939" s="149"/>
      <c r="E939" s="149"/>
      <c r="F939" s="149"/>
      <c r="G939" s="149"/>
      <c r="H939" s="149"/>
      <c r="I939" s="149"/>
      <c r="J939" s="149"/>
    </row>
    <row r="940" spans="1:10" x14ac:dyDescent="0.2">
      <c r="A940" s="149"/>
      <c r="B940" s="149"/>
      <c r="C940" s="149"/>
      <c r="D940" s="149"/>
      <c r="E940" s="149"/>
      <c r="F940" s="149"/>
      <c r="G940" s="149"/>
      <c r="H940" s="149"/>
      <c r="I940" s="149"/>
      <c r="J940" s="149"/>
    </row>
    <row r="941" spans="1:10" x14ac:dyDescent="0.2">
      <c r="A941" s="149"/>
      <c r="B941" s="149"/>
      <c r="C941" s="149"/>
      <c r="D941" s="149"/>
      <c r="E941" s="149"/>
      <c r="F941" s="149"/>
      <c r="G941" s="149"/>
      <c r="H941" s="149"/>
      <c r="I941" s="149"/>
      <c r="J941" s="149"/>
    </row>
    <row r="942" spans="1:10" x14ac:dyDescent="0.2">
      <c r="A942" s="149"/>
      <c r="B942" s="149"/>
      <c r="C942" s="149"/>
      <c r="D942" s="149"/>
      <c r="E942" s="149"/>
      <c r="F942" s="149"/>
      <c r="G942" s="149"/>
      <c r="H942" s="149"/>
      <c r="I942" s="149"/>
      <c r="J942" s="149"/>
    </row>
    <row r="943" spans="1:10" x14ac:dyDescent="0.2">
      <c r="A943" s="149"/>
      <c r="B943" s="149"/>
      <c r="C943" s="149"/>
      <c r="D943" s="149"/>
      <c r="E943" s="149"/>
      <c r="F943" s="149"/>
      <c r="G943" s="149"/>
      <c r="H943" s="149"/>
      <c r="I943" s="149"/>
      <c r="J943" s="149"/>
    </row>
    <row r="944" spans="1:10" x14ac:dyDescent="0.2">
      <c r="A944" s="149"/>
      <c r="B944" s="149"/>
      <c r="C944" s="149"/>
      <c r="D944" s="149"/>
      <c r="E944" s="149"/>
      <c r="F944" s="149"/>
      <c r="G944" s="149"/>
      <c r="H944" s="149"/>
      <c r="I944" s="149"/>
      <c r="J944" s="149"/>
    </row>
    <row r="945" spans="1:10" x14ac:dyDescent="0.2">
      <c r="A945" s="149"/>
      <c r="B945" s="149"/>
      <c r="C945" s="149"/>
      <c r="D945" s="149"/>
      <c r="E945" s="149"/>
      <c r="F945" s="149"/>
      <c r="G945" s="149"/>
      <c r="H945" s="149"/>
      <c r="I945" s="149"/>
      <c r="J945" s="149"/>
    </row>
    <row r="946" spans="1:10" x14ac:dyDescent="0.2">
      <c r="A946" s="149"/>
      <c r="B946" s="149"/>
      <c r="C946" s="149"/>
      <c r="D946" s="149"/>
      <c r="E946" s="149"/>
      <c r="F946" s="149"/>
      <c r="G946" s="149"/>
      <c r="H946" s="149"/>
      <c r="I946" s="149"/>
      <c r="J946" s="149"/>
    </row>
    <row r="947" spans="1:10" x14ac:dyDescent="0.2">
      <c r="A947" s="149"/>
      <c r="B947" s="149"/>
      <c r="C947" s="149"/>
      <c r="D947" s="149"/>
      <c r="E947" s="149"/>
      <c r="F947" s="149"/>
      <c r="G947" s="149"/>
      <c r="H947" s="149"/>
      <c r="I947" s="149"/>
      <c r="J947" s="149"/>
    </row>
    <row r="948" spans="1:10" x14ac:dyDescent="0.2">
      <c r="A948" s="149"/>
      <c r="B948" s="149"/>
      <c r="C948" s="149"/>
      <c r="D948" s="149"/>
      <c r="E948" s="149"/>
      <c r="F948" s="149"/>
      <c r="G948" s="149"/>
      <c r="H948" s="149"/>
      <c r="I948" s="149"/>
      <c r="J948" s="149"/>
    </row>
    <row r="949" spans="1:10" x14ac:dyDescent="0.2">
      <c r="A949" s="149"/>
      <c r="B949" s="149"/>
      <c r="C949" s="149"/>
      <c r="D949" s="149"/>
      <c r="E949" s="149"/>
      <c r="F949" s="149"/>
      <c r="G949" s="149"/>
      <c r="H949" s="149"/>
      <c r="I949" s="149"/>
      <c r="J949" s="149"/>
    </row>
    <row r="950" spans="1:10" x14ac:dyDescent="0.2">
      <c r="A950" s="149"/>
      <c r="B950" s="149"/>
      <c r="C950" s="149"/>
      <c r="D950" s="149"/>
      <c r="E950" s="149"/>
      <c r="F950" s="149"/>
      <c r="G950" s="149"/>
      <c r="H950" s="149"/>
      <c r="I950" s="149"/>
      <c r="J950" s="149"/>
    </row>
    <row r="951" spans="1:10" x14ac:dyDescent="0.2">
      <c r="A951" s="149"/>
      <c r="B951" s="149"/>
      <c r="C951" s="149"/>
      <c r="D951" s="149"/>
      <c r="E951" s="149"/>
      <c r="F951" s="149"/>
      <c r="G951" s="149"/>
      <c r="H951" s="149"/>
      <c r="I951" s="149"/>
      <c r="J951" s="149"/>
    </row>
    <row r="952" spans="1:10" x14ac:dyDescent="0.2">
      <c r="A952" s="149"/>
      <c r="B952" s="149"/>
      <c r="C952" s="149"/>
      <c r="D952" s="149"/>
      <c r="E952" s="149"/>
      <c r="F952" s="149"/>
      <c r="G952" s="149"/>
      <c r="H952" s="149"/>
      <c r="I952" s="149"/>
      <c r="J952" s="149"/>
    </row>
    <row r="953" spans="1:10" x14ac:dyDescent="0.2">
      <c r="A953" s="149"/>
      <c r="B953" s="149"/>
      <c r="C953" s="149"/>
      <c r="D953" s="149"/>
      <c r="E953" s="149"/>
      <c r="F953" s="149"/>
      <c r="G953" s="149"/>
      <c r="H953" s="149"/>
      <c r="I953" s="149"/>
      <c r="J953" s="149"/>
    </row>
    <row r="954" spans="1:10" x14ac:dyDescent="0.2">
      <c r="A954" s="149"/>
      <c r="B954" s="149"/>
      <c r="C954" s="149"/>
      <c r="D954" s="149"/>
      <c r="E954" s="149"/>
      <c r="F954" s="149"/>
      <c r="G954" s="149"/>
      <c r="H954" s="149"/>
      <c r="I954" s="149"/>
      <c r="J954" s="149"/>
    </row>
    <row r="955" spans="1:10" x14ac:dyDescent="0.2">
      <c r="A955" s="149"/>
      <c r="B955" s="149"/>
      <c r="C955" s="149"/>
      <c r="D955" s="149"/>
      <c r="E955" s="149"/>
      <c r="F955" s="149"/>
      <c r="G955" s="149"/>
      <c r="H955" s="149"/>
      <c r="I955" s="149"/>
      <c r="J955" s="149"/>
    </row>
    <row r="956" spans="1:10" x14ac:dyDescent="0.2">
      <c r="A956" s="149"/>
      <c r="B956" s="149"/>
      <c r="C956" s="149"/>
      <c r="D956" s="149"/>
      <c r="E956" s="149"/>
      <c r="F956" s="149"/>
      <c r="G956" s="149"/>
      <c r="H956" s="149"/>
      <c r="I956" s="149"/>
      <c r="J956" s="149"/>
    </row>
    <row r="957" spans="1:10" x14ac:dyDescent="0.2">
      <c r="A957" s="149"/>
      <c r="B957" s="149"/>
      <c r="C957" s="149"/>
      <c r="D957" s="149"/>
      <c r="E957" s="149"/>
      <c r="F957" s="149"/>
      <c r="G957" s="149"/>
      <c r="H957" s="149"/>
      <c r="I957" s="149"/>
      <c r="J957" s="149"/>
    </row>
    <row r="958" spans="1:10" x14ac:dyDescent="0.2">
      <c r="A958" s="149"/>
      <c r="B958" s="149"/>
      <c r="C958" s="149"/>
      <c r="D958" s="149"/>
      <c r="E958" s="149"/>
      <c r="F958" s="149"/>
      <c r="G958" s="149"/>
      <c r="H958" s="149"/>
      <c r="I958" s="149"/>
      <c r="J958" s="149"/>
    </row>
    <row r="959" spans="1:10" x14ac:dyDescent="0.2">
      <c r="A959" s="149"/>
      <c r="B959" s="149"/>
      <c r="C959" s="149"/>
      <c r="D959" s="149"/>
      <c r="E959" s="149"/>
      <c r="F959" s="149"/>
      <c r="G959" s="149"/>
      <c r="H959" s="149"/>
      <c r="I959" s="149"/>
      <c r="J959" s="149"/>
    </row>
    <row r="960" spans="1:10" x14ac:dyDescent="0.2">
      <c r="A960" s="149"/>
      <c r="B960" s="149"/>
      <c r="C960" s="149"/>
      <c r="D960" s="149"/>
      <c r="E960" s="149"/>
      <c r="F960" s="149"/>
      <c r="G960" s="149"/>
      <c r="H960" s="149"/>
      <c r="I960" s="149"/>
      <c r="J960" s="149"/>
    </row>
    <row r="961" spans="1:10" x14ac:dyDescent="0.2">
      <c r="A961" s="149"/>
      <c r="B961" s="149"/>
      <c r="C961" s="149"/>
      <c r="D961" s="149"/>
      <c r="E961" s="149"/>
      <c r="F961" s="149"/>
      <c r="G961" s="149"/>
      <c r="H961" s="149"/>
      <c r="I961" s="149"/>
      <c r="J961" s="149"/>
    </row>
    <row r="962" spans="1:10" x14ac:dyDescent="0.2">
      <c r="A962" s="149"/>
      <c r="B962" s="149"/>
      <c r="C962" s="149"/>
      <c r="D962" s="149"/>
      <c r="E962" s="149"/>
      <c r="F962" s="149"/>
      <c r="G962" s="149"/>
      <c r="H962" s="149"/>
      <c r="I962" s="149"/>
      <c r="J962" s="149"/>
    </row>
    <row r="963" spans="1:10" x14ac:dyDescent="0.2">
      <c r="A963" s="149"/>
      <c r="B963" s="149"/>
      <c r="C963" s="149"/>
      <c r="D963" s="149"/>
      <c r="E963" s="149"/>
      <c r="F963" s="149"/>
      <c r="G963" s="149"/>
      <c r="H963" s="149"/>
      <c r="I963" s="149"/>
      <c r="J963" s="149"/>
    </row>
    <row r="964" spans="1:10" x14ac:dyDescent="0.2">
      <c r="A964" s="149"/>
      <c r="B964" s="149"/>
      <c r="C964" s="149"/>
      <c r="D964" s="149"/>
      <c r="E964" s="149"/>
      <c r="F964" s="149"/>
      <c r="G964" s="149"/>
      <c r="H964" s="149"/>
      <c r="I964" s="149"/>
      <c r="J964" s="149"/>
    </row>
    <row r="965" spans="1:10" x14ac:dyDescent="0.2">
      <c r="A965" s="149"/>
      <c r="B965" s="149"/>
      <c r="C965" s="149"/>
      <c r="D965" s="149"/>
      <c r="E965" s="149"/>
      <c r="F965" s="149"/>
      <c r="G965" s="149"/>
      <c r="H965" s="149"/>
      <c r="I965" s="149"/>
      <c r="J965" s="149"/>
    </row>
    <row r="966" spans="1:10" x14ac:dyDescent="0.2">
      <c r="A966" s="149"/>
      <c r="B966" s="149"/>
      <c r="C966" s="149"/>
      <c r="D966" s="149"/>
      <c r="E966" s="149"/>
      <c r="F966" s="149"/>
      <c r="G966" s="149"/>
      <c r="H966" s="149"/>
      <c r="I966" s="149"/>
      <c r="J966" s="149"/>
    </row>
    <row r="967" spans="1:10" x14ac:dyDescent="0.2">
      <c r="A967" s="149"/>
      <c r="B967" s="149"/>
      <c r="C967" s="149"/>
      <c r="D967" s="149"/>
      <c r="E967" s="149"/>
      <c r="F967" s="149"/>
      <c r="G967" s="149"/>
      <c r="H967" s="149"/>
      <c r="I967" s="149"/>
      <c r="J967" s="149"/>
    </row>
    <row r="968" spans="1:10" x14ac:dyDescent="0.2">
      <c r="A968" s="149"/>
      <c r="B968" s="149"/>
      <c r="C968" s="149"/>
      <c r="D968" s="149"/>
      <c r="E968" s="149"/>
      <c r="F968" s="149"/>
      <c r="G968" s="149"/>
      <c r="H968" s="149"/>
      <c r="I968" s="149"/>
      <c r="J968" s="149"/>
    </row>
    <row r="969" spans="1:10" x14ac:dyDescent="0.2">
      <c r="A969" s="149"/>
      <c r="B969" s="149"/>
      <c r="C969" s="149"/>
      <c r="D969" s="149"/>
      <c r="E969" s="149"/>
      <c r="F969" s="149"/>
      <c r="G969" s="149"/>
      <c r="H969" s="149"/>
      <c r="I969" s="149"/>
      <c r="J969" s="149"/>
    </row>
    <row r="970" spans="1:10" x14ac:dyDescent="0.2">
      <c r="A970" s="149"/>
      <c r="B970" s="149"/>
      <c r="C970" s="149"/>
      <c r="D970" s="149"/>
      <c r="E970" s="149"/>
      <c r="F970" s="149"/>
      <c r="G970" s="149"/>
      <c r="H970" s="149"/>
      <c r="I970" s="149"/>
      <c r="J970" s="149"/>
    </row>
    <row r="971" spans="1:10" x14ac:dyDescent="0.2">
      <c r="A971" s="149"/>
      <c r="B971" s="149"/>
      <c r="C971" s="149"/>
      <c r="D971" s="149"/>
      <c r="E971" s="149"/>
      <c r="F971" s="149"/>
      <c r="G971" s="149"/>
      <c r="H971" s="149"/>
      <c r="I971" s="149"/>
      <c r="J971" s="149"/>
    </row>
    <row r="972" spans="1:10" x14ac:dyDescent="0.2">
      <c r="A972" s="149"/>
      <c r="B972" s="149"/>
      <c r="C972" s="149"/>
      <c r="D972" s="149"/>
      <c r="E972" s="149"/>
      <c r="F972" s="149"/>
      <c r="G972" s="149"/>
      <c r="H972" s="149"/>
      <c r="I972" s="149"/>
      <c r="J972" s="149"/>
    </row>
    <row r="973" spans="1:10" x14ac:dyDescent="0.2">
      <c r="A973" s="149"/>
      <c r="B973" s="149"/>
      <c r="C973" s="149"/>
      <c r="D973" s="149"/>
      <c r="E973" s="149"/>
      <c r="F973" s="149"/>
      <c r="G973" s="149"/>
      <c r="H973" s="149"/>
      <c r="I973" s="149"/>
      <c r="J973" s="149"/>
    </row>
    <row r="974" spans="1:10" x14ac:dyDescent="0.2">
      <c r="A974" s="149"/>
      <c r="B974" s="149"/>
      <c r="C974" s="149"/>
      <c r="D974" s="149"/>
      <c r="E974" s="149"/>
      <c r="F974" s="149"/>
      <c r="G974" s="149"/>
      <c r="H974" s="149"/>
      <c r="I974" s="149"/>
      <c r="J974" s="149"/>
    </row>
    <row r="975" spans="1:10" x14ac:dyDescent="0.2">
      <c r="A975" s="149"/>
      <c r="B975" s="149"/>
      <c r="C975" s="149"/>
      <c r="D975" s="149"/>
      <c r="E975" s="149"/>
      <c r="F975" s="149"/>
      <c r="G975" s="149"/>
      <c r="H975" s="149"/>
      <c r="I975" s="149"/>
      <c r="J975" s="149"/>
    </row>
    <row r="976" spans="1:10" x14ac:dyDescent="0.2">
      <c r="A976" s="149"/>
      <c r="B976" s="149"/>
      <c r="C976" s="149"/>
      <c r="D976" s="149"/>
      <c r="E976" s="149"/>
      <c r="F976" s="149"/>
      <c r="G976" s="149"/>
      <c r="H976" s="149"/>
      <c r="I976" s="149"/>
      <c r="J976" s="149"/>
    </row>
    <row r="977" spans="1:10" x14ac:dyDescent="0.2">
      <c r="A977" s="149"/>
      <c r="B977" s="149"/>
      <c r="C977" s="149"/>
      <c r="D977" s="149"/>
      <c r="E977" s="149"/>
      <c r="F977" s="149"/>
      <c r="G977" s="149"/>
      <c r="H977" s="149"/>
      <c r="I977" s="149"/>
      <c r="J977" s="149"/>
    </row>
    <row r="978" spans="1:10" x14ac:dyDescent="0.2">
      <c r="A978" s="149"/>
      <c r="B978" s="149"/>
      <c r="C978" s="149"/>
      <c r="D978" s="149"/>
      <c r="E978" s="149"/>
      <c r="F978" s="149"/>
      <c r="G978" s="149"/>
      <c r="H978" s="149"/>
      <c r="I978" s="149"/>
      <c r="J978" s="149"/>
    </row>
    <row r="979" spans="1:10" x14ac:dyDescent="0.2">
      <c r="A979" s="149"/>
      <c r="B979" s="149"/>
      <c r="C979" s="149"/>
      <c r="D979" s="149"/>
      <c r="E979" s="149"/>
      <c r="F979" s="149"/>
      <c r="G979" s="149"/>
      <c r="H979" s="149"/>
      <c r="I979" s="149"/>
      <c r="J979" s="149"/>
    </row>
    <row r="980" spans="1:10" x14ac:dyDescent="0.2">
      <c r="A980" s="149"/>
      <c r="B980" s="149"/>
      <c r="C980" s="149"/>
      <c r="D980" s="149"/>
      <c r="E980" s="149"/>
      <c r="F980" s="149"/>
      <c r="G980" s="149"/>
      <c r="H980" s="149"/>
      <c r="I980" s="149"/>
      <c r="J980" s="149"/>
    </row>
    <row r="981" spans="1:10" x14ac:dyDescent="0.2">
      <c r="A981" s="149"/>
      <c r="B981" s="149"/>
      <c r="C981" s="149"/>
      <c r="D981" s="149"/>
      <c r="E981" s="149"/>
      <c r="F981" s="149"/>
      <c r="G981" s="149"/>
      <c r="H981" s="149"/>
      <c r="I981" s="149"/>
      <c r="J981" s="149"/>
    </row>
    <row r="982" spans="1:10" x14ac:dyDescent="0.2">
      <c r="A982" s="149"/>
      <c r="B982" s="149"/>
      <c r="C982" s="149"/>
      <c r="D982" s="149"/>
      <c r="E982" s="149"/>
      <c r="F982" s="149"/>
      <c r="G982" s="149"/>
      <c r="H982" s="149"/>
      <c r="I982" s="149"/>
      <c r="J982" s="149"/>
    </row>
    <row r="983" spans="1:10" x14ac:dyDescent="0.2">
      <c r="A983" s="149"/>
      <c r="B983" s="149"/>
      <c r="C983" s="149"/>
      <c r="D983" s="149"/>
      <c r="E983" s="149"/>
      <c r="F983" s="149"/>
      <c r="G983" s="149"/>
      <c r="H983" s="149"/>
      <c r="I983" s="149"/>
      <c r="J983" s="149"/>
    </row>
    <row r="984" spans="1:10" x14ac:dyDescent="0.2">
      <c r="A984" s="149"/>
      <c r="B984" s="149"/>
      <c r="C984" s="149"/>
      <c r="D984" s="149"/>
      <c r="E984" s="149"/>
      <c r="F984" s="149"/>
      <c r="G984" s="149"/>
      <c r="H984" s="149"/>
      <c r="I984" s="149"/>
      <c r="J984" s="149"/>
    </row>
    <row r="985" spans="1:10" x14ac:dyDescent="0.2">
      <c r="A985" s="149"/>
      <c r="B985" s="149"/>
      <c r="C985" s="149"/>
      <c r="D985" s="149"/>
      <c r="E985" s="149"/>
      <c r="F985" s="149"/>
      <c r="G985" s="149"/>
      <c r="H985" s="149"/>
      <c r="I985" s="149"/>
      <c r="J985" s="149"/>
    </row>
    <row r="986" spans="1:10" x14ac:dyDescent="0.2">
      <c r="A986" s="149"/>
      <c r="B986" s="149"/>
      <c r="C986" s="149"/>
      <c r="D986" s="149"/>
      <c r="E986" s="149"/>
      <c r="F986" s="149"/>
      <c r="G986" s="149"/>
      <c r="H986" s="149"/>
      <c r="I986" s="149"/>
      <c r="J986" s="149"/>
    </row>
    <row r="987" spans="1:10" x14ac:dyDescent="0.2">
      <c r="A987" s="149"/>
      <c r="B987" s="149"/>
      <c r="C987" s="149"/>
      <c r="D987" s="149"/>
      <c r="E987" s="149"/>
      <c r="F987" s="149"/>
      <c r="G987" s="149"/>
      <c r="H987" s="149"/>
      <c r="I987" s="149"/>
      <c r="J987" s="149"/>
    </row>
    <row r="988" spans="1:10" x14ac:dyDescent="0.2">
      <c r="A988" s="149"/>
      <c r="B988" s="149"/>
      <c r="C988" s="149"/>
      <c r="D988" s="149"/>
      <c r="E988" s="149"/>
      <c r="F988" s="149"/>
      <c r="G988" s="149"/>
      <c r="H988" s="149"/>
      <c r="I988" s="149"/>
      <c r="J988" s="149"/>
    </row>
    <row r="989" spans="1:10" x14ac:dyDescent="0.2">
      <c r="A989" s="149"/>
      <c r="B989" s="149"/>
      <c r="C989" s="149"/>
      <c r="D989" s="149"/>
      <c r="E989" s="149"/>
      <c r="F989" s="149"/>
      <c r="G989" s="149"/>
      <c r="H989" s="149"/>
      <c r="I989" s="149"/>
      <c r="J989" s="149"/>
    </row>
    <row r="990" spans="1:10" x14ac:dyDescent="0.2">
      <c r="A990" s="149"/>
      <c r="B990" s="149"/>
      <c r="C990" s="149"/>
      <c r="D990" s="149"/>
      <c r="E990" s="149"/>
      <c r="F990" s="149"/>
      <c r="G990" s="149"/>
      <c r="H990" s="149"/>
      <c r="I990" s="149"/>
      <c r="J990" s="149"/>
    </row>
    <row r="991" spans="1:10" x14ac:dyDescent="0.2">
      <c r="A991" s="149"/>
      <c r="B991" s="149"/>
      <c r="C991" s="149"/>
      <c r="D991" s="149"/>
      <c r="E991" s="149"/>
      <c r="F991" s="149"/>
      <c r="G991" s="149"/>
      <c r="H991" s="149"/>
      <c r="I991" s="149"/>
      <c r="J991" s="149"/>
    </row>
    <row r="992" spans="1:10" x14ac:dyDescent="0.2">
      <c r="A992" s="149"/>
      <c r="B992" s="149"/>
      <c r="C992" s="149"/>
      <c r="D992" s="149"/>
      <c r="E992" s="149"/>
      <c r="F992" s="149"/>
      <c r="G992" s="149"/>
      <c r="H992" s="149"/>
      <c r="I992" s="149"/>
      <c r="J992" s="149"/>
    </row>
    <row r="993" spans="1:10" x14ac:dyDescent="0.2">
      <c r="A993" s="149"/>
      <c r="B993" s="149"/>
      <c r="C993" s="149"/>
      <c r="D993" s="149"/>
      <c r="E993" s="149"/>
      <c r="F993" s="149"/>
      <c r="G993" s="149"/>
      <c r="H993" s="149"/>
      <c r="I993" s="149"/>
      <c r="J993" s="149"/>
    </row>
    <row r="994" spans="1:10" x14ac:dyDescent="0.2">
      <c r="A994" s="149"/>
      <c r="B994" s="149"/>
      <c r="C994" s="149"/>
      <c r="D994" s="149"/>
      <c r="E994" s="149"/>
      <c r="F994" s="149"/>
      <c r="G994" s="149"/>
      <c r="H994" s="149"/>
      <c r="I994" s="149"/>
      <c r="J994" s="149"/>
    </row>
    <row r="995" spans="1:10" x14ac:dyDescent="0.2">
      <c r="A995" s="149"/>
      <c r="B995" s="149"/>
      <c r="C995" s="149"/>
      <c r="D995" s="149"/>
      <c r="E995" s="149"/>
      <c r="F995" s="149"/>
      <c r="G995" s="149"/>
      <c r="H995" s="149"/>
      <c r="I995" s="149"/>
      <c r="J995" s="149"/>
    </row>
    <row r="996" spans="1:10" x14ac:dyDescent="0.2">
      <c r="A996" s="149"/>
      <c r="B996" s="149"/>
      <c r="C996" s="149"/>
      <c r="D996" s="149"/>
      <c r="E996" s="149"/>
      <c r="F996" s="149"/>
      <c r="G996" s="149"/>
      <c r="H996" s="149"/>
      <c r="I996" s="149"/>
      <c r="J996" s="149"/>
    </row>
    <row r="997" spans="1:10" x14ac:dyDescent="0.2">
      <c r="A997" s="149"/>
      <c r="B997" s="149"/>
      <c r="C997" s="149"/>
      <c r="D997" s="149"/>
      <c r="E997" s="149"/>
      <c r="F997" s="149"/>
      <c r="G997" s="149"/>
      <c r="H997" s="149"/>
      <c r="I997" s="149"/>
      <c r="J997" s="149"/>
    </row>
    <row r="998" spans="1:10" x14ac:dyDescent="0.2">
      <c r="A998" s="149"/>
      <c r="B998" s="149"/>
      <c r="C998" s="149"/>
      <c r="D998" s="149"/>
      <c r="E998" s="149"/>
      <c r="F998" s="149"/>
      <c r="G998" s="149"/>
      <c r="H998" s="149"/>
      <c r="I998" s="149"/>
      <c r="J998" s="149"/>
    </row>
    <row r="999" spans="1:10" x14ac:dyDescent="0.2">
      <c r="A999" s="149"/>
      <c r="B999" s="149"/>
      <c r="C999" s="149"/>
      <c r="D999" s="149"/>
      <c r="E999" s="149"/>
      <c r="F999" s="149"/>
      <c r="G999" s="149"/>
      <c r="H999" s="149"/>
      <c r="I999" s="149"/>
      <c r="J999" s="149"/>
    </row>
    <row r="1000" spans="1:10" x14ac:dyDescent="0.2">
      <c r="A1000" s="149"/>
      <c r="B1000" s="149"/>
      <c r="C1000" s="149"/>
      <c r="D1000" s="149"/>
      <c r="E1000" s="149"/>
      <c r="F1000" s="149"/>
      <c r="G1000" s="149"/>
      <c r="H1000" s="149"/>
      <c r="I1000" s="149"/>
      <c r="J1000" s="149"/>
    </row>
    <row r="1001" spans="1:10" x14ac:dyDescent="0.2">
      <c r="A1001" s="149"/>
      <c r="B1001" s="149"/>
      <c r="C1001" s="149"/>
      <c r="D1001" s="149"/>
      <c r="E1001" s="149"/>
      <c r="F1001" s="149"/>
      <c r="G1001" s="149"/>
      <c r="H1001" s="149"/>
      <c r="I1001" s="149"/>
      <c r="J1001" s="149"/>
    </row>
    <row r="1002" spans="1:10" x14ac:dyDescent="0.2">
      <c r="A1002" s="149"/>
      <c r="B1002" s="149"/>
      <c r="C1002" s="149"/>
      <c r="D1002" s="149"/>
      <c r="E1002" s="149"/>
      <c r="F1002" s="149"/>
      <c r="G1002" s="149"/>
      <c r="H1002" s="149"/>
      <c r="I1002" s="149"/>
      <c r="J1002" s="149"/>
    </row>
    <row r="1003" spans="1:10" x14ac:dyDescent="0.2">
      <c r="A1003" s="149"/>
      <c r="B1003" s="149"/>
      <c r="C1003" s="149"/>
      <c r="D1003" s="149"/>
      <c r="E1003" s="149"/>
      <c r="F1003" s="149"/>
      <c r="G1003" s="149"/>
      <c r="H1003" s="149"/>
      <c r="I1003" s="149"/>
      <c r="J1003" s="149"/>
    </row>
    <row r="1004" spans="1:10" x14ac:dyDescent="0.2">
      <c r="A1004" s="149"/>
      <c r="B1004" s="149"/>
      <c r="C1004" s="149"/>
      <c r="D1004" s="149"/>
      <c r="E1004" s="149"/>
      <c r="F1004" s="149"/>
      <c r="G1004" s="149"/>
      <c r="H1004" s="149"/>
      <c r="I1004" s="149"/>
      <c r="J1004" s="149"/>
    </row>
    <row r="1005" spans="1:10" x14ac:dyDescent="0.2">
      <c r="A1005" s="149"/>
      <c r="B1005" s="149"/>
      <c r="C1005" s="149"/>
      <c r="D1005" s="149"/>
      <c r="E1005" s="149"/>
      <c r="F1005" s="149"/>
      <c r="G1005" s="149"/>
      <c r="H1005" s="149"/>
      <c r="I1005" s="149"/>
      <c r="J1005" s="149"/>
    </row>
    <row r="1006" spans="1:10" x14ac:dyDescent="0.2">
      <c r="A1006" s="149"/>
      <c r="B1006" s="149"/>
      <c r="C1006" s="149"/>
      <c r="D1006" s="149"/>
      <c r="E1006" s="149"/>
      <c r="F1006" s="149"/>
      <c r="G1006" s="149"/>
      <c r="H1006" s="149"/>
      <c r="I1006" s="149"/>
      <c r="J1006" s="149"/>
    </row>
    <row r="1007" spans="1:10" x14ac:dyDescent="0.2">
      <c r="A1007" s="149"/>
      <c r="B1007" s="149"/>
      <c r="C1007" s="149"/>
      <c r="D1007" s="149"/>
      <c r="E1007" s="149"/>
      <c r="F1007" s="149"/>
      <c r="G1007" s="149"/>
      <c r="H1007" s="149"/>
      <c r="I1007" s="149"/>
      <c r="J1007" s="149"/>
    </row>
    <row r="1008" spans="1:10" x14ac:dyDescent="0.2">
      <c r="A1008" s="149"/>
      <c r="B1008" s="149"/>
      <c r="C1008" s="149"/>
      <c r="D1008" s="149"/>
      <c r="E1008" s="149"/>
      <c r="F1008" s="149"/>
      <c r="G1008" s="149"/>
      <c r="H1008" s="149"/>
      <c r="I1008" s="149"/>
      <c r="J1008" s="149"/>
    </row>
    <row r="1009" spans="1:10" x14ac:dyDescent="0.2">
      <c r="A1009" s="149"/>
      <c r="B1009" s="149"/>
      <c r="C1009" s="149"/>
      <c r="D1009" s="149"/>
      <c r="E1009" s="149"/>
      <c r="F1009" s="149"/>
      <c r="G1009" s="149"/>
      <c r="H1009" s="149"/>
      <c r="I1009" s="149"/>
      <c r="J1009" s="149"/>
    </row>
    <row r="1010" spans="1:10" x14ac:dyDescent="0.2">
      <c r="A1010" s="149"/>
      <c r="B1010" s="149"/>
      <c r="C1010" s="149"/>
      <c r="D1010" s="149"/>
      <c r="E1010" s="149"/>
      <c r="F1010" s="149"/>
      <c r="G1010" s="149"/>
      <c r="H1010" s="149"/>
      <c r="I1010" s="149"/>
      <c r="J1010" s="149"/>
    </row>
    <row r="1011" spans="1:10" x14ac:dyDescent="0.2">
      <c r="A1011" s="149"/>
      <c r="B1011" s="149"/>
      <c r="C1011" s="149"/>
      <c r="D1011" s="149"/>
      <c r="E1011" s="149"/>
      <c r="F1011" s="149"/>
      <c r="G1011" s="149"/>
      <c r="H1011" s="149"/>
      <c r="I1011" s="149"/>
      <c r="J1011" s="149"/>
    </row>
    <row r="1012" spans="1:10" x14ac:dyDescent="0.2">
      <c r="A1012" s="149"/>
      <c r="B1012" s="149"/>
      <c r="C1012" s="149"/>
      <c r="D1012" s="149"/>
      <c r="E1012" s="149"/>
      <c r="F1012" s="149"/>
      <c r="G1012" s="149"/>
      <c r="H1012" s="149"/>
      <c r="I1012" s="149"/>
      <c r="J1012" s="149"/>
    </row>
    <row r="1013" spans="1:10" x14ac:dyDescent="0.2">
      <c r="A1013" s="149"/>
      <c r="B1013" s="149"/>
      <c r="C1013" s="149"/>
      <c r="D1013" s="149"/>
      <c r="E1013" s="149"/>
      <c r="F1013" s="149"/>
      <c r="G1013" s="149"/>
      <c r="H1013" s="149"/>
      <c r="I1013" s="149"/>
      <c r="J1013" s="149"/>
    </row>
    <row r="1014" spans="1:10" x14ac:dyDescent="0.2">
      <c r="A1014" s="149"/>
      <c r="B1014" s="149"/>
      <c r="C1014" s="149"/>
      <c r="D1014" s="149"/>
      <c r="E1014" s="149"/>
      <c r="F1014" s="149"/>
      <c r="G1014" s="149"/>
      <c r="H1014" s="149"/>
      <c r="I1014" s="149"/>
      <c r="J1014" s="149"/>
    </row>
    <row r="1015" spans="1:10" x14ac:dyDescent="0.2">
      <c r="A1015" s="149"/>
      <c r="B1015" s="149"/>
      <c r="C1015" s="149"/>
      <c r="D1015" s="149"/>
      <c r="E1015" s="149"/>
      <c r="F1015" s="149"/>
      <c r="G1015" s="149"/>
      <c r="H1015" s="149"/>
      <c r="I1015" s="149"/>
      <c r="J1015" s="149"/>
    </row>
    <row r="1016" spans="1:10" x14ac:dyDescent="0.2">
      <c r="A1016" s="149"/>
      <c r="B1016" s="149"/>
      <c r="C1016" s="149"/>
      <c r="D1016" s="149"/>
      <c r="E1016" s="149"/>
      <c r="F1016" s="149"/>
      <c r="G1016" s="149"/>
      <c r="H1016" s="149"/>
      <c r="I1016" s="149"/>
      <c r="J1016" s="149"/>
    </row>
    <row r="1017" spans="1:10" x14ac:dyDescent="0.2">
      <c r="A1017" s="149"/>
      <c r="B1017" s="149"/>
      <c r="C1017" s="149"/>
      <c r="D1017" s="149"/>
      <c r="E1017" s="149"/>
      <c r="F1017" s="149"/>
      <c r="G1017" s="149"/>
      <c r="H1017" s="149"/>
      <c r="I1017" s="149"/>
      <c r="J1017" s="149"/>
    </row>
    <row r="1018" spans="1:10" x14ac:dyDescent="0.2">
      <c r="A1018" s="149"/>
      <c r="B1018" s="149"/>
      <c r="C1018" s="149"/>
      <c r="D1018" s="149"/>
      <c r="E1018" s="149"/>
      <c r="F1018" s="149"/>
      <c r="G1018" s="149"/>
      <c r="H1018" s="149"/>
      <c r="I1018" s="149"/>
      <c r="J1018" s="149"/>
    </row>
    <row r="1019" spans="1:10" x14ac:dyDescent="0.2">
      <c r="A1019" s="149"/>
      <c r="B1019" s="149"/>
      <c r="C1019" s="149"/>
      <c r="D1019" s="149"/>
      <c r="E1019" s="149"/>
      <c r="F1019" s="149"/>
      <c r="G1019" s="149"/>
      <c r="H1019" s="149"/>
      <c r="I1019" s="149"/>
      <c r="J1019" s="149"/>
    </row>
    <row r="1020" spans="1:10" x14ac:dyDescent="0.2">
      <c r="A1020" s="149"/>
      <c r="B1020" s="149"/>
      <c r="C1020" s="149"/>
      <c r="D1020" s="149"/>
      <c r="E1020" s="149"/>
      <c r="F1020" s="149"/>
      <c r="G1020" s="149"/>
      <c r="H1020" s="149"/>
      <c r="I1020" s="149"/>
      <c r="J1020" s="149"/>
    </row>
    <row r="1021" spans="1:10" x14ac:dyDescent="0.2">
      <c r="A1021" s="149"/>
      <c r="B1021" s="149"/>
      <c r="C1021" s="149"/>
      <c r="D1021" s="149"/>
      <c r="E1021" s="149"/>
      <c r="F1021" s="149"/>
      <c r="G1021" s="149"/>
      <c r="H1021" s="149"/>
      <c r="I1021" s="149"/>
      <c r="J1021" s="149"/>
    </row>
    <row r="1022" spans="1:10" x14ac:dyDescent="0.2">
      <c r="A1022" s="149"/>
      <c r="B1022" s="149"/>
      <c r="C1022" s="149"/>
      <c r="D1022" s="149"/>
      <c r="E1022" s="149"/>
      <c r="F1022" s="149"/>
      <c r="G1022" s="149"/>
      <c r="H1022" s="149"/>
      <c r="I1022" s="149"/>
      <c r="J1022" s="149"/>
    </row>
    <row r="1023" spans="1:10" x14ac:dyDescent="0.2">
      <c r="A1023" s="149"/>
      <c r="B1023" s="149"/>
      <c r="C1023" s="149"/>
      <c r="D1023" s="149"/>
      <c r="E1023" s="149"/>
      <c r="F1023" s="149"/>
      <c r="G1023" s="149"/>
      <c r="H1023" s="149"/>
      <c r="I1023" s="149"/>
      <c r="J1023" s="149"/>
    </row>
    <row r="1024" spans="1:10" x14ac:dyDescent="0.2">
      <c r="A1024" s="149"/>
      <c r="B1024" s="149"/>
      <c r="C1024" s="149"/>
      <c r="D1024" s="149"/>
      <c r="E1024" s="149"/>
      <c r="F1024" s="149"/>
      <c r="G1024" s="149"/>
      <c r="H1024" s="149"/>
      <c r="I1024" s="149"/>
      <c r="J1024" s="149"/>
    </row>
    <row r="1025" spans="1:10" x14ac:dyDescent="0.2">
      <c r="A1025" s="149"/>
      <c r="B1025" s="149"/>
      <c r="C1025" s="149"/>
      <c r="D1025" s="149"/>
      <c r="E1025" s="149"/>
      <c r="F1025" s="149"/>
      <c r="G1025" s="149"/>
      <c r="H1025" s="149"/>
      <c r="I1025" s="149"/>
      <c r="J1025" s="149"/>
    </row>
    <row r="1026" spans="1:10" x14ac:dyDescent="0.2">
      <c r="A1026" s="149"/>
      <c r="B1026" s="149"/>
      <c r="C1026" s="149"/>
      <c r="D1026" s="149"/>
      <c r="E1026" s="149"/>
      <c r="F1026" s="149"/>
      <c r="G1026" s="149"/>
      <c r="H1026" s="149"/>
      <c r="I1026" s="149"/>
      <c r="J1026" s="149"/>
    </row>
    <row r="1027" spans="1:10" x14ac:dyDescent="0.2">
      <c r="A1027" s="149"/>
      <c r="B1027" s="149"/>
      <c r="C1027" s="149"/>
      <c r="D1027" s="149"/>
      <c r="E1027" s="149"/>
      <c r="F1027" s="149"/>
      <c r="G1027" s="149"/>
      <c r="H1027" s="149"/>
      <c r="I1027" s="149"/>
      <c r="J1027" s="149"/>
    </row>
    <row r="1028" spans="1:10" x14ac:dyDescent="0.2">
      <c r="A1028" s="149"/>
      <c r="B1028" s="149"/>
      <c r="C1028" s="149"/>
      <c r="D1028" s="149"/>
      <c r="E1028" s="149"/>
      <c r="F1028" s="149"/>
      <c r="G1028" s="149"/>
      <c r="H1028" s="149"/>
      <c r="I1028" s="149"/>
      <c r="J1028" s="149"/>
    </row>
    <row r="1029" spans="1:10" x14ac:dyDescent="0.2">
      <c r="A1029" s="149"/>
      <c r="B1029" s="149"/>
      <c r="C1029" s="149"/>
      <c r="D1029" s="149"/>
      <c r="E1029" s="149"/>
      <c r="F1029" s="149"/>
      <c r="G1029" s="149"/>
      <c r="H1029" s="149"/>
      <c r="I1029" s="149"/>
      <c r="J1029" s="149"/>
    </row>
    <row r="1030" spans="1:10" x14ac:dyDescent="0.2">
      <c r="A1030" s="149"/>
      <c r="B1030" s="149"/>
      <c r="C1030" s="149"/>
      <c r="D1030" s="149"/>
      <c r="E1030" s="149"/>
      <c r="F1030" s="149"/>
      <c r="G1030" s="149"/>
      <c r="H1030" s="149"/>
      <c r="I1030" s="149"/>
      <c r="J1030" s="149"/>
    </row>
    <row r="1031" spans="1:10" x14ac:dyDescent="0.2">
      <c r="A1031" s="149"/>
      <c r="B1031" s="149"/>
      <c r="C1031" s="149"/>
      <c r="D1031" s="149"/>
      <c r="E1031" s="149"/>
      <c r="F1031" s="149"/>
      <c r="G1031" s="149"/>
      <c r="H1031" s="149"/>
      <c r="I1031" s="149"/>
      <c r="J1031" s="149"/>
    </row>
    <row r="1032" spans="1:10" x14ac:dyDescent="0.2">
      <c r="A1032" s="149"/>
      <c r="B1032" s="149"/>
      <c r="C1032" s="149"/>
      <c r="D1032" s="149"/>
      <c r="E1032" s="149"/>
      <c r="F1032" s="149"/>
      <c r="G1032" s="149"/>
      <c r="H1032" s="149"/>
      <c r="I1032" s="149"/>
      <c r="J1032" s="149"/>
    </row>
    <row r="1033" spans="1:10" x14ac:dyDescent="0.2">
      <c r="A1033" s="149"/>
      <c r="B1033" s="149"/>
      <c r="C1033" s="149"/>
      <c r="D1033" s="149"/>
      <c r="E1033" s="149"/>
      <c r="F1033" s="149"/>
      <c r="G1033" s="149"/>
      <c r="H1033" s="149"/>
      <c r="I1033" s="149"/>
      <c r="J1033" s="149"/>
    </row>
    <row r="1034" spans="1:10" x14ac:dyDescent="0.2">
      <c r="A1034" s="149"/>
      <c r="B1034" s="149"/>
      <c r="C1034" s="149"/>
      <c r="D1034" s="149"/>
      <c r="E1034" s="149"/>
      <c r="F1034" s="149"/>
      <c r="G1034" s="149"/>
      <c r="H1034" s="149"/>
      <c r="I1034" s="149"/>
      <c r="J1034" s="149"/>
    </row>
    <row r="1035" spans="1:10" x14ac:dyDescent="0.2">
      <c r="A1035" s="149"/>
      <c r="B1035" s="149"/>
      <c r="C1035" s="149"/>
      <c r="D1035" s="149"/>
      <c r="E1035" s="149"/>
      <c r="F1035" s="149"/>
      <c r="G1035" s="149"/>
      <c r="H1035" s="149"/>
      <c r="I1035" s="149"/>
      <c r="J1035" s="149"/>
    </row>
    <row r="1036" spans="1:10" x14ac:dyDescent="0.2">
      <c r="A1036" s="149"/>
      <c r="B1036" s="149"/>
      <c r="C1036" s="149"/>
      <c r="D1036" s="149"/>
      <c r="E1036" s="149"/>
      <c r="F1036" s="149"/>
      <c r="G1036" s="149"/>
      <c r="H1036" s="149"/>
      <c r="I1036" s="149"/>
      <c r="J1036" s="149"/>
    </row>
    <row r="1037" spans="1:10" x14ac:dyDescent="0.2">
      <c r="A1037" s="149"/>
      <c r="B1037" s="149"/>
      <c r="C1037" s="149"/>
      <c r="D1037" s="149"/>
      <c r="E1037" s="149"/>
      <c r="F1037" s="149"/>
      <c r="G1037" s="149"/>
      <c r="H1037" s="149"/>
      <c r="I1037" s="149"/>
      <c r="J1037" s="149"/>
    </row>
    <row r="1038" spans="1:10" x14ac:dyDescent="0.2">
      <c r="A1038" s="149"/>
      <c r="B1038" s="149"/>
      <c r="C1038" s="149"/>
      <c r="D1038" s="149"/>
      <c r="E1038" s="149"/>
      <c r="F1038" s="149"/>
      <c r="G1038" s="149"/>
      <c r="H1038" s="149"/>
      <c r="I1038" s="149"/>
      <c r="J1038" s="149"/>
    </row>
    <row r="1039" spans="1:10" x14ac:dyDescent="0.2">
      <c r="A1039" s="149"/>
      <c r="B1039" s="149"/>
      <c r="C1039" s="149"/>
      <c r="D1039" s="149"/>
      <c r="E1039" s="149"/>
      <c r="F1039" s="149"/>
      <c r="G1039" s="149"/>
      <c r="H1039" s="149"/>
      <c r="I1039" s="149"/>
      <c r="J1039" s="149"/>
    </row>
    <row r="1040" spans="1:10" x14ac:dyDescent="0.2">
      <c r="A1040" s="149"/>
      <c r="B1040" s="149"/>
      <c r="C1040" s="149"/>
      <c r="D1040" s="149"/>
      <c r="E1040" s="149"/>
      <c r="F1040" s="149"/>
      <c r="G1040" s="149"/>
      <c r="H1040" s="149"/>
      <c r="I1040" s="149"/>
      <c r="J1040" s="149"/>
    </row>
    <row r="1041" spans="1:10" x14ac:dyDescent="0.2">
      <c r="A1041" s="149"/>
      <c r="B1041" s="149"/>
      <c r="C1041" s="149"/>
      <c r="D1041" s="149"/>
      <c r="E1041" s="149"/>
      <c r="F1041" s="149"/>
      <c r="G1041" s="149"/>
      <c r="H1041" s="149"/>
      <c r="I1041" s="149"/>
      <c r="J1041" s="149"/>
    </row>
    <row r="1042" spans="1:10" x14ac:dyDescent="0.2">
      <c r="A1042" s="149"/>
      <c r="B1042" s="149"/>
      <c r="C1042" s="149"/>
      <c r="D1042" s="149"/>
      <c r="E1042" s="149"/>
      <c r="F1042" s="149"/>
      <c r="G1042" s="149"/>
      <c r="H1042" s="149"/>
      <c r="I1042" s="149"/>
      <c r="J1042" s="149"/>
    </row>
    <row r="1043" spans="1:10" x14ac:dyDescent="0.2">
      <c r="A1043" s="149"/>
      <c r="B1043" s="149"/>
      <c r="C1043" s="149"/>
      <c r="D1043" s="149"/>
      <c r="E1043" s="149"/>
      <c r="F1043" s="149"/>
      <c r="G1043" s="149"/>
      <c r="H1043" s="149"/>
      <c r="I1043" s="149"/>
      <c r="J1043" s="149"/>
    </row>
    <row r="1044" spans="1:10" x14ac:dyDescent="0.2">
      <c r="A1044" s="149"/>
      <c r="B1044" s="149"/>
      <c r="C1044" s="149"/>
      <c r="D1044" s="149"/>
      <c r="E1044" s="149"/>
      <c r="F1044" s="149"/>
      <c r="G1044" s="149"/>
      <c r="H1044" s="149"/>
      <c r="I1044" s="149"/>
      <c r="J1044" s="149"/>
    </row>
    <row r="1045" spans="1:10" x14ac:dyDescent="0.2">
      <c r="A1045" s="149"/>
      <c r="B1045" s="149"/>
      <c r="C1045" s="149"/>
      <c r="D1045" s="149"/>
      <c r="E1045" s="149"/>
      <c r="F1045" s="149"/>
      <c r="G1045" s="149"/>
      <c r="H1045" s="149"/>
      <c r="I1045" s="149"/>
      <c r="J1045" s="149"/>
    </row>
    <row r="1046" spans="1:10" x14ac:dyDescent="0.2">
      <c r="A1046" s="149"/>
      <c r="B1046" s="149"/>
      <c r="C1046" s="149"/>
      <c r="D1046" s="149"/>
      <c r="E1046" s="149"/>
      <c r="F1046" s="149"/>
      <c r="G1046" s="149"/>
      <c r="H1046" s="149"/>
      <c r="I1046" s="149"/>
      <c r="J1046" s="149"/>
    </row>
    <row r="1047" spans="1:10" x14ac:dyDescent="0.2">
      <c r="A1047" s="149"/>
      <c r="B1047" s="149"/>
      <c r="C1047" s="149"/>
      <c r="D1047" s="149"/>
      <c r="E1047" s="149"/>
      <c r="F1047" s="149"/>
      <c r="G1047" s="149"/>
      <c r="H1047" s="149"/>
      <c r="I1047" s="149"/>
      <c r="J1047" s="149"/>
    </row>
    <row r="1048" spans="1:10" x14ac:dyDescent="0.2">
      <c r="A1048" s="149"/>
      <c r="B1048" s="149"/>
      <c r="C1048" s="149"/>
      <c r="D1048" s="149"/>
      <c r="E1048" s="149"/>
      <c r="F1048" s="149"/>
      <c r="G1048" s="149"/>
      <c r="H1048" s="149"/>
      <c r="I1048" s="149"/>
      <c r="J1048" s="149"/>
    </row>
    <row r="1049" spans="1:10" x14ac:dyDescent="0.2">
      <c r="A1049" s="149"/>
      <c r="B1049" s="149"/>
      <c r="C1049" s="149"/>
      <c r="D1049" s="149"/>
      <c r="E1049" s="149"/>
      <c r="F1049" s="149"/>
      <c r="G1049" s="149"/>
      <c r="H1049" s="149"/>
      <c r="I1049" s="149"/>
      <c r="J1049" s="149"/>
    </row>
    <row r="1050" spans="1:10" x14ac:dyDescent="0.2">
      <c r="A1050" s="149"/>
      <c r="B1050" s="149"/>
      <c r="C1050" s="149"/>
      <c r="D1050" s="149"/>
      <c r="E1050" s="149"/>
      <c r="F1050" s="149"/>
      <c r="G1050" s="149"/>
      <c r="H1050" s="149"/>
      <c r="I1050" s="149"/>
      <c r="J1050" s="149"/>
    </row>
    <row r="1051" spans="1:10" x14ac:dyDescent="0.2">
      <c r="A1051" s="149"/>
      <c r="B1051" s="149"/>
      <c r="C1051" s="149"/>
      <c r="D1051" s="149"/>
      <c r="E1051" s="149"/>
      <c r="F1051" s="149"/>
      <c r="G1051" s="149"/>
      <c r="H1051" s="149"/>
      <c r="I1051" s="149"/>
      <c r="J1051" s="149"/>
    </row>
    <row r="1052" spans="1:10" x14ac:dyDescent="0.2">
      <c r="A1052" s="149"/>
      <c r="B1052" s="149"/>
      <c r="C1052" s="149"/>
      <c r="D1052" s="149"/>
      <c r="E1052" s="149"/>
      <c r="F1052" s="149"/>
      <c r="G1052" s="149"/>
      <c r="H1052" s="149"/>
      <c r="I1052" s="149"/>
      <c r="J1052" s="149"/>
    </row>
    <row r="1053" spans="1:10" x14ac:dyDescent="0.2">
      <c r="A1053" s="149"/>
      <c r="B1053" s="149"/>
      <c r="C1053" s="149"/>
      <c r="D1053" s="149"/>
      <c r="E1053" s="149"/>
      <c r="F1053" s="149"/>
      <c r="G1053" s="149"/>
      <c r="H1053" s="149"/>
      <c r="I1053" s="149"/>
      <c r="J1053" s="149"/>
    </row>
    <row r="1054" spans="1:10" x14ac:dyDescent="0.2">
      <c r="A1054" s="149"/>
      <c r="B1054" s="149"/>
      <c r="C1054" s="149"/>
      <c r="D1054" s="149"/>
      <c r="E1054" s="149"/>
      <c r="F1054" s="149"/>
      <c r="G1054" s="149"/>
      <c r="H1054" s="149"/>
      <c r="I1054" s="149"/>
      <c r="J1054" s="149"/>
    </row>
    <row r="1055" spans="1:10" x14ac:dyDescent="0.2">
      <c r="A1055" s="149"/>
      <c r="B1055" s="149"/>
      <c r="C1055" s="149"/>
      <c r="D1055" s="149"/>
      <c r="E1055" s="149"/>
      <c r="F1055" s="149"/>
      <c r="G1055" s="149"/>
      <c r="H1055" s="149"/>
      <c r="I1055" s="149"/>
      <c r="J1055" s="149"/>
    </row>
    <row r="1056" spans="1:10" x14ac:dyDescent="0.2">
      <c r="A1056" s="149"/>
      <c r="B1056" s="149"/>
      <c r="C1056" s="149"/>
      <c r="D1056" s="149"/>
      <c r="E1056" s="149"/>
      <c r="F1056" s="149"/>
      <c r="G1056" s="149"/>
      <c r="H1056" s="149"/>
      <c r="I1056" s="149"/>
      <c r="J1056" s="149"/>
    </row>
    <row r="1057" spans="1:10" x14ac:dyDescent="0.2">
      <c r="A1057" s="149"/>
      <c r="B1057" s="149"/>
      <c r="C1057" s="149"/>
      <c r="D1057" s="149"/>
      <c r="E1057" s="149"/>
      <c r="F1057" s="149"/>
      <c r="G1057" s="149"/>
      <c r="H1057" s="149"/>
      <c r="I1057" s="149"/>
      <c r="J1057" s="149"/>
    </row>
    <row r="1058" spans="1:10" x14ac:dyDescent="0.2">
      <c r="A1058" s="149"/>
      <c r="B1058" s="149"/>
      <c r="C1058" s="149"/>
      <c r="D1058" s="149"/>
      <c r="E1058" s="149"/>
      <c r="F1058" s="149"/>
      <c r="G1058" s="149"/>
      <c r="H1058" s="149"/>
      <c r="I1058" s="149"/>
      <c r="J1058" s="149"/>
    </row>
    <row r="1059" spans="1:10" x14ac:dyDescent="0.2">
      <c r="A1059" s="149"/>
      <c r="B1059" s="149"/>
      <c r="C1059" s="149"/>
      <c r="D1059" s="149"/>
      <c r="E1059" s="149"/>
      <c r="F1059" s="149"/>
      <c r="G1059" s="149"/>
      <c r="H1059" s="149"/>
      <c r="I1059" s="149"/>
      <c r="J1059" s="149"/>
    </row>
    <row r="1060" spans="1:10" x14ac:dyDescent="0.2">
      <c r="A1060" s="149"/>
      <c r="B1060" s="149"/>
      <c r="C1060" s="149"/>
      <c r="D1060" s="149"/>
      <c r="E1060" s="149"/>
      <c r="F1060" s="149"/>
      <c r="G1060" s="149"/>
      <c r="H1060" s="149"/>
      <c r="I1060" s="149"/>
      <c r="J1060" s="149"/>
    </row>
    <row r="1061" spans="1:10" x14ac:dyDescent="0.2">
      <c r="A1061" s="149"/>
      <c r="B1061" s="149"/>
      <c r="C1061" s="149"/>
      <c r="D1061" s="149"/>
      <c r="E1061" s="149"/>
      <c r="F1061" s="149"/>
      <c r="G1061" s="149"/>
      <c r="H1061" s="149"/>
      <c r="I1061" s="149"/>
      <c r="J1061" s="149"/>
    </row>
    <row r="1062" spans="1:10" x14ac:dyDescent="0.2">
      <c r="A1062" s="149"/>
      <c r="B1062" s="149"/>
      <c r="C1062" s="149"/>
      <c r="D1062" s="149"/>
      <c r="E1062" s="149"/>
      <c r="F1062" s="149"/>
      <c r="G1062" s="149"/>
      <c r="H1062" s="149"/>
      <c r="I1062" s="149"/>
      <c r="J1062" s="149"/>
    </row>
    <row r="1063" spans="1:10" x14ac:dyDescent="0.2">
      <c r="A1063" s="149"/>
      <c r="B1063" s="149"/>
      <c r="C1063" s="149"/>
      <c r="D1063" s="149"/>
      <c r="E1063" s="149"/>
      <c r="F1063" s="149"/>
      <c r="G1063" s="149"/>
      <c r="H1063" s="149"/>
      <c r="I1063" s="149"/>
      <c r="J1063" s="149"/>
    </row>
    <row r="1064" spans="1:10" x14ac:dyDescent="0.2">
      <c r="A1064" s="149"/>
      <c r="B1064" s="149"/>
      <c r="C1064" s="149"/>
      <c r="D1064" s="149"/>
      <c r="E1064" s="149"/>
      <c r="F1064" s="149"/>
      <c r="G1064" s="149"/>
      <c r="H1064" s="149"/>
      <c r="I1064" s="149"/>
      <c r="J1064" s="149"/>
    </row>
    <row r="1065" spans="1:10" x14ac:dyDescent="0.2">
      <c r="A1065" s="149"/>
      <c r="B1065" s="149"/>
      <c r="C1065" s="149"/>
      <c r="D1065" s="149"/>
      <c r="E1065" s="149"/>
      <c r="F1065" s="149"/>
      <c r="G1065" s="149"/>
      <c r="H1065" s="149"/>
      <c r="I1065" s="149"/>
      <c r="J1065" s="149"/>
    </row>
    <row r="1066" spans="1:10" x14ac:dyDescent="0.2">
      <c r="A1066" s="149"/>
      <c r="B1066" s="149"/>
      <c r="C1066" s="149"/>
      <c r="D1066" s="149"/>
      <c r="E1066" s="149"/>
      <c r="F1066" s="149"/>
      <c r="G1066" s="149"/>
      <c r="H1066" s="149"/>
      <c r="I1066" s="149"/>
      <c r="J1066" s="149"/>
    </row>
    <row r="1067" spans="1:10" x14ac:dyDescent="0.2">
      <c r="A1067" s="149"/>
      <c r="B1067" s="149"/>
      <c r="C1067" s="149"/>
      <c r="D1067" s="149"/>
      <c r="E1067" s="149"/>
      <c r="F1067" s="149"/>
      <c r="G1067" s="149"/>
      <c r="H1067" s="149"/>
      <c r="I1067" s="149"/>
      <c r="J1067" s="149"/>
    </row>
    <row r="1068" spans="1:10" x14ac:dyDescent="0.2">
      <c r="A1068" s="149"/>
      <c r="B1068" s="149"/>
      <c r="C1068" s="149"/>
      <c r="D1068" s="149"/>
      <c r="E1068" s="149"/>
      <c r="F1068" s="149"/>
      <c r="G1068" s="149"/>
      <c r="H1068" s="149"/>
      <c r="I1068" s="149"/>
      <c r="J1068" s="149"/>
    </row>
    <row r="1069" spans="1:10" x14ac:dyDescent="0.2">
      <c r="A1069" s="149"/>
      <c r="B1069" s="149"/>
      <c r="C1069" s="149"/>
      <c r="D1069" s="149"/>
      <c r="E1069" s="149"/>
      <c r="F1069" s="149"/>
      <c r="G1069" s="149"/>
      <c r="H1069" s="149"/>
      <c r="I1069" s="149"/>
      <c r="J1069" s="149"/>
    </row>
    <row r="1070" spans="1:10" x14ac:dyDescent="0.2">
      <c r="A1070" s="149"/>
      <c r="B1070" s="149"/>
      <c r="C1070" s="149"/>
      <c r="D1070" s="149"/>
      <c r="E1070" s="149"/>
      <c r="F1070" s="149"/>
      <c r="G1070" s="149"/>
      <c r="H1070" s="149"/>
      <c r="I1070" s="149"/>
      <c r="J1070" s="149"/>
    </row>
    <row r="1071" spans="1:10" x14ac:dyDescent="0.2">
      <c r="A1071" s="149"/>
      <c r="B1071" s="149"/>
      <c r="C1071" s="149"/>
      <c r="D1071" s="149"/>
      <c r="E1071" s="149"/>
      <c r="F1071" s="149"/>
      <c r="G1071" s="149"/>
      <c r="H1071" s="149"/>
      <c r="I1071" s="149"/>
      <c r="J1071" s="149"/>
    </row>
    <row r="1072" spans="1:10" x14ac:dyDescent="0.2">
      <c r="A1072" s="149"/>
      <c r="B1072" s="149"/>
      <c r="C1072" s="149"/>
      <c r="D1072" s="149"/>
      <c r="E1072" s="149"/>
      <c r="F1072" s="149"/>
      <c r="G1072" s="149"/>
      <c r="H1072" s="149"/>
      <c r="I1072" s="149"/>
      <c r="J1072" s="149"/>
    </row>
    <row r="1073" spans="1:10" x14ac:dyDescent="0.2">
      <c r="A1073" s="149"/>
      <c r="B1073" s="149"/>
      <c r="C1073" s="149"/>
      <c r="D1073" s="149"/>
      <c r="E1073" s="149"/>
      <c r="F1073" s="149"/>
      <c r="G1073" s="149"/>
      <c r="H1073" s="149"/>
      <c r="I1073" s="149"/>
      <c r="J1073" s="149"/>
    </row>
    <row r="1074" spans="1:10" x14ac:dyDescent="0.2">
      <c r="A1074" s="149"/>
      <c r="B1074" s="149"/>
      <c r="C1074" s="149"/>
      <c r="D1074" s="149"/>
      <c r="E1074" s="149"/>
      <c r="F1074" s="149"/>
      <c r="G1074" s="149"/>
      <c r="H1074" s="149"/>
      <c r="I1074" s="149"/>
      <c r="J1074" s="149"/>
    </row>
    <row r="1075" spans="1:10" x14ac:dyDescent="0.2">
      <c r="A1075" s="149"/>
      <c r="B1075" s="149"/>
      <c r="C1075" s="149"/>
      <c r="D1075" s="149"/>
      <c r="E1075" s="149"/>
      <c r="F1075" s="149"/>
      <c r="G1075" s="149"/>
      <c r="H1075" s="149"/>
      <c r="I1075" s="149"/>
      <c r="J1075" s="149"/>
    </row>
    <row r="1076" spans="1:10" x14ac:dyDescent="0.2">
      <c r="A1076" s="149"/>
      <c r="B1076" s="149"/>
      <c r="C1076" s="149"/>
      <c r="D1076" s="149"/>
      <c r="E1076" s="149"/>
      <c r="F1076" s="149"/>
      <c r="G1076" s="149"/>
      <c r="H1076" s="149"/>
      <c r="I1076" s="149"/>
      <c r="J1076" s="149"/>
    </row>
    <row r="1077" spans="1:10" x14ac:dyDescent="0.2">
      <c r="A1077" s="149"/>
      <c r="B1077" s="149"/>
      <c r="C1077" s="149"/>
      <c r="D1077" s="149"/>
      <c r="E1077" s="149"/>
      <c r="F1077" s="149"/>
      <c r="G1077" s="149"/>
      <c r="H1077" s="149"/>
      <c r="I1077" s="149"/>
      <c r="J1077" s="149"/>
    </row>
    <row r="1078" spans="1:10" x14ac:dyDescent="0.2">
      <c r="A1078" s="149"/>
      <c r="B1078" s="149"/>
      <c r="C1078" s="149"/>
      <c r="D1078" s="149"/>
      <c r="E1078" s="149"/>
      <c r="F1078" s="149"/>
      <c r="G1078" s="149"/>
      <c r="H1078" s="149"/>
      <c r="I1078" s="149"/>
      <c r="J1078" s="149"/>
    </row>
    <row r="1079" spans="1:10" x14ac:dyDescent="0.2">
      <c r="A1079" s="149"/>
      <c r="B1079" s="149"/>
      <c r="C1079" s="149"/>
      <c r="D1079" s="149"/>
      <c r="E1079" s="149"/>
      <c r="F1079" s="149"/>
      <c r="G1079" s="149"/>
      <c r="H1079" s="149"/>
      <c r="I1079" s="149"/>
      <c r="J1079" s="149"/>
    </row>
    <row r="1080" spans="1:10" x14ac:dyDescent="0.2">
      <c r="A1080" s="149"/>
      <c r="B1080" s="149"/>
      <c r="C1080" s="149"/>
      <c r="D1080" s="149"/>
      <c r="E1080" s="149"/>
      <c r="F1080" s="149"/>
      <c r="G1080" s="149"/>
      <c r="H1080" s="149"/>
      <c r="I1080" s="149"/>
      <c r="J1080" s="149"/>
    </row>
    <row r="1081" spans="1:10" x14ac:dyDescent="0.2">
      <c r="A1081" s="149"/>
      <c r="B1081" s="149"/>
      <c r="C1081" s="149"/>
      <c r="D1081" s="149"/>
      <c r="E1081" s="149"/>
      <c r="F1081" s="149"/>
      <c r="G1081" s="149"/>
      <c r="H1081" s="149"/>
      <c r="I1081" s="149"/>
      <c r="J1081" s="149"/>
    </row>
    <row r="1082" spans="1:10" x14ac:dyDescent="0.2">
      <c r="A1082" s="149"/>
      <c r="B1082" s="149"/>
      <c r="C1082" s="149"/>
      <c r="D1082" s="149"/>
      <c r="E1082" s="149"/>
      <c r="F1082" s="149"/>
      <c r="G1082" s="149"/>
      <c r="H1082" s="149"/>
      <c r="I1082" s="149"/>
      <c r="J1082" s="149"/>
    </row>
    <row r="1083" spans="1:10" x14ac:dyDescent="0.2">
      <c r="A1083" s="149"/>
      <c r="B1083" s="149"/>
      <c r="C1083" s="149"/>
      <c r="D1083" s="149"/>
      <c r="E1083" s="149"/>
      <c r="F1083" s="149"/>
      <c r="G1083" s="149"/>
      <c r="H1083" s="149"/>
      <c r="I1083" s="149"/>
      <c r="J1083" s="149"/>
    </row>
    <row r="1084" spans="1:10" x14ac:dyDescent="0.2">
      <c r="A1084" s="149"/>
      <c r="B1084" s="149"/>
      <c r="C1084" s="149"/>
      <c r="D1084" s="149"/>
      <c r="E1084" s="149"/>
      <c r="F1084" s="149"/>
      <c r="G1084" s="149"/>
      <c r="H1084" s="149"/>
      <c r="I1084" s="149"/>
      <c r="J1084" s="149"/>
    </row>
    <row r="1085" spans="1:10" x14ac:dyDescent="0.2">
      <c r="A1085" s="149"/>
      <c r="B1085" s="149"/>
      <c r="C1085" s="149"/>
      <c r="D1085" s="149"/>
      <c r="E1085" s="149"/>
      <c r="F1085" s="149"/>
      <c r="G1085" s="149"/>
      <c r="H1085" s="149"/>
      <c r="I1085" s="149"/>
      <c r="J1085" s="149"/>
    </row>
    <row r="1086" spans="1:10" x14ac:dyDescent="0.2">
      <c r="A1086" s="149"/>
      <c r="B1086" s="149"/>
      <c r="C1086" s="149"/>
      <c r="D1086" s="149"/>
      <c r="E1086" s="149"/>
      <c r="F1086" s="149"/>
      <c r="G1086" s="149"/>
      <c r="H1086" s="149"/>
      <c r="I1086" s="149"/>
      <c r="J1086" s="149"/>
    </row>
    <row r="1087" spans="1:10" x14ac:dyDescent="0.2">
      <c r="A1087" s="149"/>
      <c r="B1087" s="149"/>
      <c r="C1087" s="149"/>
      <c r="D1087" s="149"/>
      <c r="E1087" s="149"/>
      <c r="F1087" s="149"/>
      <c r="G1087" s="149"/>
      <c r="H1087" s="149"/>
      <c r="I1087" s="149"/>
      <c r="J1087" s="149"/>
    </row>
    <row r="1088" spans="1:10" x14ac:dyDescent="0.2">
      <c r="A1088" s="149"/>
      <c r="B1088" s="149"/>
      <c r="C1088" s="149"/>
      <c r="D1088" s="149"/>
      <c r="E1088" s="149"/>
      <c r="F1088" s="149"/>
      <c r="G1088" s="149"/>
      <c r="H1088" s="149"/>
      <c r="I1088" s="149"/>
      <c r="J1088" s="149"/>
    </row>
    <row r="1089" spans="1:10" x14ac:dyDescent="0.2">
      <c r="A1089" s="149"/>
      <c r="B1089" s="149"/>
      <c r="C1089" s="149"/>
      <c r="D1089" s="149"/>
      <c r="E1089" s="149"/>
      <c r="F1089" s="149"/>
      <c r="G1089" s="149"/>
      <c r="H1089" s="149"/>
      <c r="I1089" s="149"/>
      <c r="J1089" s="149"/>
    </row>
    <row r="1090" spans="1:10" x14ac:dyDescent="0.2">
      <c r="A1090" s="149"/>
      <c r="B1090" s="149"/>
      <c r="C1090" s="149"/>
      <c r="D1090" s="149"/>
      <c r="E1090" s="149"/>
      <c r="F1090" s="149"/>
      <c r="G1090" s="149"/>
      <c r="H1090" s="149"/>
      <c r="I1090" s="149"/>
      <c r="J1090" s="149"/>
    </row>
    <row r="1091" spans="1:10" x14ac:dyDescent="0.2">
      <c r="A1091" s="149"/>
      <c r="B1091" s="149"/>
      <c r="C1091" s="149"/>
      <c r="D1091" s="149"/>
      <c r="E1091" s="149"/>
      <c r="F1091" s="149"/>
      <c r="G1091" s="149"/>
      <c r="H1091" s="149"/>
      <c r="I1091" s="149"/>
      <c r="J1091" s="149"/>
    </row>
    <row r="1092" spans="1:10" x14ac:dyDescent="0.2">
      <c r="A1092" s="149"/>
      <c r="B1092" s="149"/>
      <c r="C1092" s="149"/>
      <c r="D1092" s="149"/>
      <c r="E1092" s="149"/>
      <c r="F1092" s="149"/>
      <c r="G1092" s="149"/>
      <c r="H1092" s="149"/>
      <c r="I1092" s="149"/>
      <c r="J1092" s="149"/>
    </row>
    <row r="1093" spans="1:10" x14ac:dyDescent="0.2">
      <c r="A1093" s="149"/>
      <c r="B1093" s="149"/>
      <c r="C1093" s="149"/>
      <c r="D1093" s="149"/>
      <c r="E1093" s="149"/>
      <c r="F1093" s="149"/>
      <c r="G1093" s="149"/>
      <c r="H1093" s="149"/>
      <c r="I1093" s="149"/>
      <c r="J1093" s="149"/>
    </row>
    <row r="1094" spans="1:10" x14ac:dyDescent="0.2">
      <c r="A1094" s="149"/>
      <c r="B1094" s="149"/>
      <c r="C1094" s="149"/>
      <c r="D1094" s="149"/>
      <c r="E1094" s="149"/>
      <c r="F1094" s="149"/>
      <c r="G1094" s="149"/>
      <c r="H1094" s="149"/>
      <c r="I1094" s="149"/>
      <c r="J1094" s="149"/>
    </row>
    <row r="1095" spans="1:10" x14ac:dyDescent="0.2">
      <c r="A1095" s="149"/>
      <c r="B1095" s="149"/>
      <c r="C1095" s="149"/>
      <c r="D1095" s="149"/>
      <c r="E1095" s="149"/>
      <c r="F1095" s="149"/>
      <c r="G1095" s="149"/>
      <c r="H1095" s="149"/>
      <c r="I1095" s="149"/>
      <c r="J1095" s="149"/>
    </row>
    <row r="1096" spans="1:10" x14ac:dyDescent="0.2">
      <c r="A1096" s="149"/>
      <c r="B1096" s="149"/>
      <c r="C1096" s="149"/>
      <c r="D1096" s="149"/>
      <c r="E1096" s="149"/>
      <c r="F1096" s="149"/>
      <c r="G1096" s="149"/>
      <c r="H1096" s="149"/>
      <c r="I1096" s="149"/>
      <c r="J1096" s="149"/>
    </row>
    <row r="1097" spans="1:10" x14ac:dyDescent="0.2">
      <c r="A1097" s="149"/>
      <c r="B1097" s="149"/>
      <c r="C1097" s="149"/>
      <c r="D1097" s="149"/>
      <c r="E1097" s="149"/>
      <c r="F1097" s="149"/>
      <c r="G1097" s="149"/>
      <c r="H1097" s="149"/>
      <c r="I1097" s="149"/>
      <c r="J1097" s="149"/>
    </row>
    <row r="1098" spans="1:10" x14ac:dyDescent="0.2">
      <c r="A1098" s="149"/>
      <c r="B1098" s="149"/>
      <c r="C1098" s="149"/>
      <c r="D1098" s="149"/>
      <c r="E1098" s="149"/>
      <c r="F1098" s="149"/>
      <c r="G1098" s="149"/>
      <c r="H1098" s="149"/>
      <c r="I1098" s="149"/>
      <c r="J1098" s="149"/>
    </row>
    <row r="1099" spans="1:10" x14ac:dyDescent="0.2">
      <c r="A1099" s="149"/>
      <c r="B1099" s="149"/>
      <c r="C1099" s="149"/>
      <c r="D1099" s="149"/>
      <c r="E1099" s="149"/>
      <c r="F1099" s="149"/>
      <c r="G1099" s="149"/>
      <c r="H1099" s="149"/>
      <c r="I1099" s="149"/>
      <c r="J1099" s="149"/>
    </row>
    <row r="1100" spans="1:10" x14ac:dyDescent="0.2">
      <c r="A1100" s="149"/>
      <c r="B1100" s="149"/>
      <c r="C1100" s="149"/>
      <c r="D1100" s="149"/>
      <c r="E1100" s="149"/>
      <c r="F1100" s="149"/>
      <c r="G1100" s="149"/>
      <c r="H1100" s="149"/>
      <c r="I1100" s="149"/>
      <c r="J1100" s="149"/>
    </row>
    <row r="1101" spans="1:10" x14ac:dyDescent="0.2">
      <c r="A1101" s="149"/>
      <c r="B1101" s="149"/>
      <c r="C1101" s="149"/>
      <c r="D1101" s="149"/>
      <c r="E1101" s="149"/>
      <c r="F1101" s="149"/>
      <c r="G1101" s="149"/>
      <c r="H1101" s="149"/>
      <c r="I1101" s="149"/>
      <c r="J1101" s="149"/>
    </row>
    <row r="1102" spans="1:10" x14ac:dyDescent="0.2">
      <c r="A1102" s="149"/>
      <c r="B1102" s="149"/>
      <c r="C1102" s="149"/>
      <c r="D1102" s="149"/>
      <c r="E1102" s="149"/>
      <c r="F1102" s="149"/>
      <c r="G1102" s="149"/>
      <c r="H1102" s="149"/>
      <c r="I1102" s="149"/>
      <c r="J1102" s="149"/>
    </row>
    <row r="1103" spans="1:10" x14ac:dyDescent="0.2">
      <c r="A1103" s="149"/>
      <c r="B1103" s="149"/>
      <c r="C1103" s="149"/>
      <c r="D1103" s="149"/>
      <c r="E1103" s="149"/>
      <c r="F1103" s="149"/>
      <c r="G1103" s="149"/>
      <c r="H1103" s="149"/>
      <c r="I1103" s="149"/>
      <c r="J1103" s="149"/>
    </row>
    <row r="1104" spans="1:10" x14ac:dyDescent="0.2">
      <c r="A1104" s="149"/>
      <c r="B1104" s="149"/>
      <c r="C1104" s="149"/>
      <c r="D1104" s="149"/>
      <c r="E1104" s="149"/>
      <c r="F1104" s="149"/>
      <c r="G1104" s="149"/>
      <c r="H1104" s="149"/>
      <c r="I1104" s="149"/>
      <c r="J1104" s="149"/>
    </row>
    <row r="1105" spans="1:10" x14ac:dyDescent="0.2">
      <c r="A1105" s="149"/>
      <c r="B1105" s="149"/>
      <c r="C1105" s="149"/>
      <c r="D1105" s="149"/>
      <c r="E1105" s="149"/>
      <c r="F1105" s="149"/>
      <c r="G1105" s="149"/>
      <c r="H1105" s="149"/>
      <c r="I1105" s="149"/>
      <c r="J1105" s="149"/>
    </row>
    <row r="1106" spans="1:10" x14ac:dyDescent="0.2">
      <c r="A1106" s="149"/>
      <c r="B1106" s="149"/>
      <c r="C1106" s="149"/>
      <c r="D1106" s="149"/>
      <c r="E1106" s="149"/>
      <c r="F1106" s="149"/>
      <c r="G1106" s="149"/>
      <c r="H1106" s="149"/>
      <c r="I1106" s="149"/>
      <c r="J1106" s="149"/>
    </row>
    <row r="1107" spans="1:10" x14ac:dyDescent="0.2">
      <c r="A1107" s="149"/>
      <c r="B1107" s="149"/>
      <c r="C1107" s="149"/>
      <c r="D1107" s="149"/>
      <c r="E1107" s="149"/>
      <c r="F1107" s="149"/>
      <c r="G1107" s="149"/>
      <c r="H1107" s="149"/>
      <c r="I1107" s="149"/>
      <c r="J1107" s="149"/>
    </row>
    <row r="1108" spans="1:10" x14ac:dyDescent="0.2">
      <c r="A1108" s="149"/>
      <c r="B1108" s="149"/>
      <c r="C1108" s="149"/>
      <c r="D1108" s="149"/>
      <c r="E1108" s="149"/>
      <c r="F1108" s="149"/>
      <c r="G1108" s="149"/>
      <c r="H1108" s="149"/>
      <c r="I1108" s="149"/>
      <c r="J1108" s="149"/>
    </row>
    <row r="1109" spans="1:10" x14ac:dyDescent="0.2">
      <c r="A1109" s="149"/>
      <c r="B1109" s="149"/>
      <c r="C1109" s="149"/>
      <c r="D1109" s="149"/>
      <c r="E1109" s="149"/>
      <c r="F1109" s="149"/>
      <c r="G1109" s="149"/>
      <c r="H1109" s="149"/>
      <c r="I1109" s="149"/>
      <c r="J1109" s="149"/>
    </row>
    <row r="1110" spans="1:10" x14ac:dyDescent="0.2">
      <c r="A1110" s="149"/>
      <c r="B1110" s="149"/>
      <c r="C1110" s="149"/>
      <c r="D1110" s="149"/>
      <c r="E1110" s="149"/>
      <c r="F1110" s="149"/>
      <c r="G1110" s="149"/>
      <c r="H1110" s="149"/>
      <c r="I1110" s="149"/>
      <c r="J1110" s="149"/>
    </row>
    <row r="1111" spans="1:10" x14ac:dyDescent="0.2">
      <c r="A1111" s="149"/>
      <c r="B1111" s="149"/>
      <c r="C1111" s="149"/>
      <c r="D1111" s="149"/>
      <c r="E1111" s="149"/>
      <c r="F1111" s="149"/>
      <c r="G1111" s="149"/>
      <c r="H1111" s="149"/>
      <c r="I1111" s="149"/>
      <c r="J1111" s="149"/>
    </row>
    <row r="1112" spans="1:10" x14ac:dyDescent="0.2">
      <c r="A1112" s="149"/>
      <c r="B1112" s="149"/>
      <c r="C1112" s="149"/>
      <c r="D1112" s="149"/>
      <c r="E1112" s="149"/>
      <c r="F1112" s="149"/>
      <c r="G1112" s="149"/>
      <c r="H1112" s="149"/>
      <c r="I1112" s="149"/>
      <c r="J1112" s="149"/>
    </row>
    <row r="1113" spans="1:10" x14ac:dyDescent="0.2">
      <c r="A1113" s="149"/>
      <c r="B1113" s="149"/>
      <c r="C1113" s="149"/>
      <c r="D1113" s="149"/>
      <c r="E1113" s="149"/>
      <c r="F1113" s="149"/>
      <c r="G1113" s="149"/>
      <c r="H1113" s="149"/>
      <c r="I1113" s="149"/>
      <c r="J1113" s="149"/>
    </row>
    <row r="1114" spans="1:10" x14ac:dyDescent="0.2">
      <c r="A1114" s="149"/>
      <c r="B1114" s="149"/>
      <c r="C1114" s="149"/>
      <c r="D1114" s="149"/>
      <c r="E1114" s="149"/>
      <c r="F1114" s="149"/>
      <c r="G1114" s="149"/>
      <c r="H1114" s="149"/>
      <c r="I1114" s="149"/>
      <c r="J1114" s="149"/>
    </row>
    <row r="1115" spans="1:10" x14ac:dyDescent="0.2">
      <c r="A1115" s="149"/>
      <c r="B1115" s="149"/>
      <c r="C1115" s="149"/>
      <c r="D1115" s="149"/>
      <c r="E1115" s="149"/>
      <c r="F1115" s="149"/>
      <c r="G1115" s="149"/>
      <c r="H1115" s="149"/>
      <c r="I1115" s="149"/>
      <c r="J1115" s="149"/>
    </row>
    <row r="1116" spans="1:10" x14ac:dyDescent="0.2">
      <c r="A1116" s="149"/>
      <c r="B1116" s="149"/>
      <c r="C1116" s="149"/>
      <c r="D1116" s="149"/>
      <c r="E1116" s="149"/>
      <c r="F1116" s="149"/>
      <c r="G1116" s="149"/>
      <c r="H1116" s="149"/>
      <c r="I1116" s="149"/>
      <c r="J1116" s="149"/>
    </row>
    <row r="1117" spans="1:10" x14ac:dyDescent="0.2">
      <c r="A1117" s="149"/>
      <c r="B1117" s="149"/>
      <c r="C1117" s="149"/>
      <c r="D1117" s="149"/>
      <c r="E1117" s="149"/>
      <c r="F1117" s="149"/>
      <c r="G1117" s="149"/>
      <c r="H1117" s="149"/>
      <c r="I1117" s="149"/>
      <c r="J1117" s="149"/>
    </row>
    <row r="1118" spans="1:10" x14ac:dyDescent="0.2">
      <c r="A1118" s="149"/>
      <c r="B1118" s="149"/>
      <c r="C1118" s="149"/>
      <c r="D1118" s="149"/>
      <c r="E1118" s="149"/>
      <c r="F1118" s="149"/>
      <c r="G1118" s="149"/>
      <c r="H1118" s="149"/>
      <c r="I1118" s="149"/>
      <c r="J1118" s="149"/>
    </row>
    <row r="1119" spans="1:10" x14ac:dyDescent="0.2">
      <c r="A1119" s="149"/>
      <c r="B1119" s="149"/>
      <c r="C1119" s="149"/>
      <c r="D1119" s="149"/>
      <c r="E1119" s="149"/>
      <c r="F1119" s="149"/>
      <c r="G1119" s="149"/>
      <c r="H1119" s="149"/>
      <c r="I1119" s="149"/>
      <c r="J1119" s="149"/>
    </row>
    <row r="1120" spans="1:10" x14ac:dyDescent="0.2">
      <c r="A1120" s="149"/>
      <c r="B1120" s="149"/>
      <c r="C1120" s="149"/>
      <c r="D1120" s="149"/>
      <c r="E1120" s="149"/>
      <c r="F1120" s="149"/>
      <c r="G1120" s="149"/>
      <c r="H1120" s="149"/>
      <c r="I1120" s="149"/>
      <c r="J1120" s="149"/>
    </row>
    <row r="1121" spans="1:10" x14ac:dyDescent="0.2">
      <c r="A1121" s="149"/>
      <c r="B1121" s="149"/>
      <c r="C1121" s="149"/>
      <c r="D1121" s="149"/>
      <c r="E1121" s="149"/>
      <c r="F1121" s="149"/>
      <c r="G1121" s="149"/>
      <c r="H1121" s="149"/>
      <c r="I1121" s="149"/>
      <c r="J1121" s="149"/>
    </row>
    <row r="1122" spans="1:10" x14ac:dyDescent="0.2">
      <c r="A1122" s="149"/>
      <c r="B1122" s="149"/>
      <c r="C1122" s="149"/>
      <c r="D1122" s="149"/>
      <c r="E1122" s="149"/>
      <c r="F1122" s="149"/>
      <c r="G1122" s="149"/>
      <c r="H1122" s="149"/>
      <c r="I1122" s="149"/>
      <c r="J1122" s="149"/>
    </row>
    <row r="1123" spans="1:10" x14ac:dyDescent="0.2">
      <c r="A1123" s="149"/>
      <c r="B1123" s="149"/>
      <c r="C1123" s="149"/>
      <c r="D1123" s="149"/>
      <c r="E1123" s="149"/>
      <c r="F1123" s="149"/>
      <c r="G1123" s="149"/>
      <c r="H1123" s="149"/>
      <c r="I1123" s="149"/>
      <c r="J1123" s="149"/>
    </row>
    <row r="1124" spans="1:10" x14ac:dyDescent="0.2">
      <c r="A1124" s="149"/>
      <c r="B1124" s="149"/>
      <c r="C1124" s="149"/>
      <c r="D1124" s="149"/>
      <c r="E1124" s="149"/>
      <c r="F1124" s="149"/>
      <c r="G1124" s="149"/>
      <c r="H1124" s="149"/>
      <c r="I1124" s="149"/>
      <c r="J1124" s="149"/>
    </row>
    <row r="1125" spans="1:10" x14ac:dyDescent="0.2">
      <c r="A1125" s="149"/>
      <c r="B1125" s="149"/>
      <c r="C1125" s="149"/>
      <c r="D1125" s="149"/>
      <c r="E1125" s="149"/>
      <c r="F1125" s="149"/>
      <c r="G1125" s="149"/>
      <c r="H1125" s="149"/>
      <c r="I1125" s="149"/>
      <c r="J1125" s="149"/>
    </row>
    <row r="1126" spans="1:10" x14ac:dyDescent="0.2">
      <c r="A1126" s="149"/>
      <c r="B1126" s="149"/>
      <c r="C1126" s="149"/>
      <c r="D1126" s="149"/>
      <c r="E1126" s="149"/>
      <c r="F1126" s="149"/>
      <c r="G1126" s="149"/>
      <c r="H1126" s="149"/>
      <c r="I1126" s="149"/>
      <c r="J1126" s="149"/>
    </row>
    <row r="1127" spans="1:10" x14ac:dyDescent="0.2">
      <c r="A1127" s="149"/>
      <c r="B1127" s="149"/>
      <c r="C1127" s="149"/>
      <c r="D1127" s="149"/>
      <c r="E1127" s="149"/>
      <c r="F1127" s="149"/>
      <c r="G1127" s="149"/>
      <c r="H1127" s="149"/>
      <c r="I1127" s="149"/>
      <c r="J1127" s="149"/>
    </row>
    <row r="1128" spans="1:10" x14ac:dyDescent="0.2">
      <c r="A1128" s="149"/>
      <c r="B1128" s="149"/>
      <c r="C1128" s="149"/>
      <c r="D1128" s="149"/>
      <c r="E1128" s="149"/>
      <c r="F1128" s="149"/>
      <c r="G1128" s="149"/>
      <c r="H1128" s="149"/>
      <c r="I1128" s="149"/>
      <c r="J1128" s="149"/>
    </row>
    <row r="1129" spans="1:10" x14ac:dyDescent="0.2">
      <c r="A1129" s="149"/>
      <c r="B1129" s="149"/>
      <c r="C1129" s="149"/>
      <c r="D1129" s="149"/>
      <c r="E1129" s="149"/>
      <c r="F1129" s="149"/>
      <c r="G1129" s="149"/>
      <c r="H1129" s="149"/>
      <c r="I1129" s="149"/>
      <c r="J1129" s="149"/>
    </row>
    <row r="1130" spans="1:10" x14ac:dyDescent="0.2">
      <c r="A1130" s="149"/>
      <c r="B1130" s="149"/>
      <c r="C1130" s="149"/>
      <c r="D1130" s="149"/>
      <c r="E1130" s="149"/>
      <c r="F1130" s="149"/>
      <c r="G1130" s="149"/>
      <c r="H1130" s="149"/>
      <c r="I1130" s="149"/>
      <c r="J1130" s="149"/>
    </row>
    <row r="1131" spans="1:10" x14ac:dyDescent="0.2">
      <c r="A1131" s="149"/>
      <c r="B1131" s="149"/>
      <c r="C1131" s="149"/>
      <c r="D1131" s="149"/>
      <c r="E1131" s="149"/>
      <c r="F1131" s="149"/>
      <c r="G1131" s="149"/>
      <c r="H1131" s="149"/>
      <c r="I1131" s="149"/>
      <c r="J1131" s="149"/>
    </row>
    <row r="1132" spans="1:10" x14ac:dyDescent="0.2">
      <c r="A1132" s="149"/>
      <c r="B1132" s="149"/>
      <c r="C1132" s="149"/>
      <c r="D1132" s="149"/>
      <c r="E1132" s="149"/>
      <c r="F1132" s="149"/>
      <c r="G1132" s="149"/>
      <c r="H1132" s="149"/>
      <c r="I1132" s="149"/>
      <c r="J1132" s="149"/>
    </row>
    <row r="1133" spans="1:10" x14ac:dyDescent="0.2">
      <c r="A1133" s="149"/>
      <c r="B1133" s="149"/>
      <c r="C1133" s="149"/>
      <c r="D1133" s="149"/>
      <c r="E1133" s="149"/>
      <c r="F1133" s="149"/>
      <c r="G1133" s="149"/>
      <c r="H1133" s="149"/>
      <c r="I1133" s="149"/>
      <c r="J1133" s="149"/>
    </row>
    <row r="1134" spans="1:10" x14ac:dyDescent="0.2">
      <c r="A1134" s="149"/>
      <c r="B1134" s="149"/>
      <c r="C1134" s="149"/>
      <c r="D1134" s="149"/>
      <c r="E1134" s="149"/>
      <c r="F1134" s="149"/>
      <c r="G1134" s="149"/>
      <c r="H1134" s="149"/>
      <c r="I1134" s="149"/>
      <c r="J1134" s="149"/>
    </row>
    <row r="1135" spans="1:10" x14ac:dyDescent="0.2">
      <c r="A1135" s="149"/>
      <c r="B1135" s="149"/>
      <c r="C1135" s="149"/>
      <c r="D1135" s="149"/>
      <c r="E1135" s="149"/>
      <c r="F1135" s="149"/>
      <c r="G1135" s="149"/>
      <c r="H1135" s="149"/>
      <c r="I1135" s="149"/>
      <c r="J1135" s="149"/>
    </row>
    <row r="1136" spans="1:10" x14ac:dyDescent="0.2">
      <c r="A1136" s="149"/>
      <c r="B1136" s="149"/>
      <c r="C1136" s="149"/>
      <c r="D1136" s="149"/>
      <c r="E1136" s="149"/>
      <c r="F1136" s="149"/>
      <c r="G1136" s="149"/>
      <c r="H1136" s="149"/>
      <c r="I1136" s="149"/>
      <c r="J1136" s="149"/>
    </row>
    <row r="1137" spans="1:10" x14ac:dyDescent="0.2">
      <c r="A1137" s="149"/>
      <c r="B1137" s="149"/>
      <c r="C1137" s="149"/>
      <c r="D1137" s="149"/>
      <c r="E1137" s="149"/>
      <c r="F1137" s="149"/>
      <c r="G1137" s="149"/>
      <c r="H1137" s="149"/>
      <c r="I1137" s="149"/>
      <c r="J1137" s="149"/>
    </row>
    <row r="1138" spans="1:10" x14ac:dyDescent="0.2">
      <c r="A1138" s="149"/>
      <c r="B1138" s="149"/>
      <c r="C1138" s="149"/>
      <c r="D1138" s="149"/>
      <c r="E1138" s="149"/>
      <c r="F1138" s="149"/>
      <c r="G1138" s="149"/>
      <c r="H1138" s="149"/>
      <c r="I1138" s="149"/>
      <c r="J1138" s="149"/>
    </row>
    <row r="1139" spans="1:10" x14ac:dyDescent="0.2">
      <c r="A1139" s="149"/>
      <c r="B1139" s="149"/>
      <c r="C1139" s="149"/>
      <c r="D1139" s="149"/>
      <c r="E1139" s="149"/>
      <c r="F1139" s="149"/>
      <c r="G1139" s="149"/>
      <c r="H1139" s="149"/>
      <c r="I1139" s="149"/>
      <c r="J1139" s="149"/>
    </row>
    <row r="1140" spans="1:10" x14ac:dyDescent="0.2">
      <c r="A1140" s="149"/>
      <c r="B1140" s="149"/>
      <c r="C1140" s="149"/>
      <c r="D1140" s="149"/>
      <c r="E1140" s="149"/>
      <c r="F1140" s="149"/>
      <c r="G1140" s="149"/>
      <c r="H1140" s="149"/>
      <c r="I1140" s="149"/>
      <c r="J1140" s="149"/>
    </row>
    <row r="1141" spans="1:10" x14ac:dyDescent="0.2">
      <c r="A1141" s="149"/>
      <c r="B1141" s="149"/>
      <c r="C1141" s="149"/>
      <c r="D1141" s="149"/>
      <c r="E1141" s="149"/>
      <c r="F1141" s="149"/>
      <c r="G1141" s="149"/>
      <c r="H1141" s="149"/>
      <c r="I1141" s="149"/>
      <c r="J1141" s="149"/>
    </row>
    <row r="1142" spans="1:10" x14ac:dyDescent="0.2">
      <c r="A1142" s="149"/>
      <c r="B1142" s="149"/>
      <c r="C1142" s="149"/>
      <c r="D1142" s="149"/>
      <c r="E1142" s="149"/>
      <c r="F1142" s="149"/>
      <c r="G1142" s="149"/>
      <c r="H1142" s="149"/>
      <c r="I1142" s="149"/>
      <c r="J1142" s="149"/>
    </row>
    <row r="1143" spans="1:10" x14ac:dyDescent="0.2">
      <c r="A1143" s="149"/>
      <c r="B1143" s="149"/>
      <c r="C1143" s="149"/>
      <c r="D1143" s="149"/>
      <c r="E1143" s="149"/>
      <c r="F1143" s="149"/>
      <c r="G1143" s="149"/>
      <c r="H1143" s="149"/>
      <c r="I1143" s="149"/>
      <c r="J1143" s="149"/>
    </row>
    <row r="1144" spans="1:10" x14ac:dyDescent="0.2">
      <c r="A1144" s="149"/>
      <c r="B1144" s="149"/>
      <c r="C1144" s="149"/>
      <c r="D1144" s="149"/>
      <c r="E1144" s="149"/>
      <c r="F1144" s="149"/>
      <c r="G1144" s="149"/>
      <c r="H1144" s="149"/>
      <c r="I1144" s="149"/>
      <c r="J1144" s="149"/>
    </row>
    <row r="1145" spans="1:10" x14ac:dyDescent="0.2">
      <c r="A1145" s="149"/>
      <c r="B1145" s="149"/>
      <c r="C1145" s="149"/>
      <c r="D1145" s="149"/>
      <c r="E1145" s="149"/>
      <c r="F1145" s="149"/>
      <c r="G1145" s="149"/>
      <c r="H1145" s="149"/>
      <c r="I1145" s="149"/>
      <c r="J1145" s="149"/>
    </row>
    <row r="1146" spans="1:10" x14ac:dyDescent="0.2">
      <c r="A1146" s="149"/>
      <c r="B1146" s="149"/>
      <c r="C1146" s="149"/>
      <c r="D1146" s="149"/>
      <c r="E1146" s="149"/>
      <c r="F1146" s="149"/>
      <c r="G1146" s="149"/>
      <c r="H1146" s="149"/>
      <c r="I1146" s="149"/>
      <c r="J1146" s="149"/>
    </row>
    <row r="1147" spans="1:10" x14ac:dyDescent="0.2">
      <c r="A1147" s="149"/>
      <c r="B1147" s="149"/>
      <c r="C1147" s="149"/>
      <c r="D1147" s="149"/>
      <c r="E1147" s="149"/>
      <c r="F1147" s="149"/>
      <c r="G1147" s="149"/>
      <c r="H1147" s="149"/>
      <c r="I1147" s="149"/>
      <c r="J1147" s="149"/>
    </row>
    <row r="1148" spans="1:10" x14ac:dyDescent="0.2">
      <c r="A1148" s="149"/>
      <c r="B1148" s="149"/>
      <c r="C1148" s="149"/>
      <c r="D1148" s="149"/>
      <c r="E1148" s="149"/>
      <c r="F1148" s="149"/>
      <c r="G1148" s="149"/>
      <c r="H1148" s="149"/>
      <c r="I1148" s="149"/>
      <c r="J1148" s="149"/>
    </row>
    <row r="1149" spans="1:10" x14ac:dyDescent="0.2">
      <c r="A1149" s="149"/>
      <c r="B1149" s="149"/>
      <c r="C1149" s="149"/>
      <c r="D1149" s="149"/>
      <c r="E1149" s="149"/>
      <c r="F1149" s="149"/>
      <c r="G1149" s="149"/>
      <c r="H1149" s="149"/>
      <c r="I1149" s="149"/>
      <c r="J1149" s="149"/>
    </row>
    <row r="1150" spans="1:10" x14ac:dyDescent="0.2">
      <c r="A1150" s="149"/>
      <c r="B1150" s="149"/>
      <c r="C1150" s="149"/>
      <c r="D1150" s="149"/>
      <c r="E1150" s="149"/>
      <c r="F1150" s="149"/>
      <c r="G1150" s="149"/>
      <c r="H1150" s="149"/>
      <c r="I1150" s="149"/>
      <c r="J1150" s="149"/>
    </row>
    <row r="1151" spans="1:10" x14ac:dyDescent="0.2">
      <c r="A1151" s="149"/>
      <c r="B1151" s="149"/>
      <c r="C1151" s="149"/>
      <c r="D1151" s="149"/>
      <c r="E1151" s="149"/>
      <c r="F1151" s="149"/>
      <c r="G1151" s="149"/>
      <c r="H1151" s="149"/>
      <c r="I1151" s="149"/>
      <c r="J1151" s="149"/>
    </row>
    <row r="1152" spans="1:10" x14ac:dyDescent="0.2">
      <c r="A1152" s="149"/>
      <c r="B1152" s="149"/>
      <c r="C1152" s="149"/>
      <c r="D1152" s="149"/>
      <c r="E1152" s="149"/>
      <c r="F1152" s="149"/>
      <c r="G1152" s="149"/>
      <c r="H1152" s="149"/>
      <c r="I1152" s="149"/>
      <c r="J1152" s="149"/>
    </row>
    <row r="1153" spans="1:10" x14ac:dyDescent="0.2">
      <c r="A1153" s="149"/>
      <c r="B1153" s="149"/>
      <c r="C1153" s="149"/>
      <c r="D1153" s="149"/>
      <c r="E1153" s="149"/>
      <c r="F1153" s="149"/>
      <c r="G1153" s="149"/>
      <c r="H1153" s="149"/>
      <c r="I1153" s="149"/>
      <c r="J1153" s="149"/>
    </row>
    <row r="1154" spans="1:10" x14ac:dyDescent="0.2">
      <c r="A1154" s="149"/>
      <c r="B1154" s="149"/>
      <c r="C1154" s="149"/>
      <c r="D1154" s="149"/>
      <c r="E1154" s="149"/>
      <c r="F1154" s="149"/>
      <c r="G1154" s="149"/>
      <c r="H1154" s="149"/>
      <c r="I1154" s="149"/>
      <c r="J1154" s="149"/>
    </row>
    <row r="1155" spans="1:10" x14ac:dyDescent="0.2">
      <c r="A1155" s="149"/>
      <c r="B1155" s="149"/>
      <c r="C1155" s="149"/>
      <c r="D1155" s="149"/>
      <c r="E1155" s="149"/>
      <c r="F1155" s="149"/>
      <c r="G1155" s="149"/>
      <c r="H1155" s="149"/>
      <c r="I1155" s="149"/>
      <c r="J1155" s="149"/>
    </row>
    <row r="1156" spans="1:10" x14ac:dyDescent="0.2">
      <c r="A1156" s="149"/>
      <c r="B1156" s="149"/>
      <c r="C1156" s="149"/>
      <c r="D1156" s="149"/>
      <c r="E1156" s="149"/>
      <c r="F1156" s="149"/>
      <c r="G1156" s="149"/>
      <c r="H1156" s="149"/>
      <c r="I1156" s="149"/>
      <c r="J1156" s="149"/>
    </row>
    <row r="1157" spans="1:10" x14ac:dyDescent="0.2">
      <c r="A1157" s="149"/>
      <c r="B1157" s="149"/>
      <c r="C1157" s="149"/>
      <c r="D1157" s="149"/>
      <c r="E1157" s="149"/>
      <c r="F1157" s="149"/>
      <c r="G1157" s="149"/>
      <c r="H1157" s="149"/>
      <c r="I1157" s="149"/>
      <c r="J1157" s="149"/>
    </row>
    <row r="1158" spans="1:10" x14ac:dyDescent="0.2">
      <c r="A1158" s="149"/>
      <c r="B1158" s="149"/>
      <c r="C1158" s="149"/>
      <c r="D1158" s="149"/>
      <c r="E1158" s="149"/>
      <c r="F1158" s="149"/>
      <c r="G1158" s="149"/>
      <c r="H1158" s="149"/>
      <c r="I1158" s="149"/>
      <c r="J1158" s="149"/>
    </row>
    <row r="1159" spans="1:10" x14ac:dyDescent="0.2">
      <c r="A1159" s="149"/>
      <c r="B1159" s="149"/>
      <c r="C1159" s="149"/>
      <c r="D1159" s="149"/>
      <c r="E1159" s="149"/>
      <c r="F1159" s="149"/>
      <c r="G1159" s="149"/>
      <c r="H1159" s="149"/>
      <c r="I1159" s="149"/>
      <c r="J1159" s="149"/>
    </row>
    <row r="1160" spans="1:10" x14ac:dyDescent="0.2">
      <c r="A1160" s="149"/>
      <c r="B1160" s="149"/>
      <c r="C1160" s="149"/>
      <c r="D1160" s="149"/>
      <c r="E1160" s="149"/>
      <c r="F1160" s="149"/>
      <c r="G1160" s="149"/>
      <c r="H1160" s="149"/>
      <c r="I1160" s="149"/>
      <c r="J1160" s="149"/>
    </row>
    <row r="1161" spans="1:10" x14ac:dyDescent="0.2">
      <c r="A1161" s="149"/>
      <c r="B1161" s="149"/>
      <c r="C1161" s="149"/>
      <c r="D1161" s="149"/>
      <c r="E1161" s="149"/>
      <c r="F1161" s="149"/>
      <c r="G1161" s="149"/>
      <c r="H1161" s="149"/>
      <c r="I1161" s="149"/>
      <c r="J1161" s="149"/>
    </row>
    <row r="1162" spans="1:10" x14ac:dyDescent="0.2">
      <c r="A1162" s="149"/>
      <c r="B1162" s="149"/>
      <c r="C1162" s="149"/>
      <c r="D1162" s="149"/>
      <c r="E1162" s="149"/>
      <c r="F1162" s="149"/>
      <c r="G1162" s="149"/>
      <c r="H1162" s="149"/>
      <c r="I1162" s="149"/>
      <c r="J1162" s="149"/>
    </row>
    <row r="1163" spans="1:10" x14ac:dyDescent="0.2">
      <c r="A1163" s="149"/>
      <c r="B1163" s="149"/>
      <c r="C1163" s="149"/>
      <c r="D1163" s="149"/>
      <c r="E1163" s="149"/>
      <c r="F1163" s="149"/>
      <c r="G1163" s="149"/>
      <c r="H1163" s="149"/>
      <c r="I1163" s="149"/>
      <c r="J1163" s="149"/>
    </row>
    <row r="1164" spans="1:10" x14ac:dyDescent="0.2">
      <c r="A1164" s="149"/>
      <c r="B1164" s="149"/>
      <c r="C1164" s="149"/>
      <c r="D1164" s="149"/>
      <c r="E1164" s="149"/>
      <c r="F1164" s="149"/>
      <c r="G1164" s="149"/>
      <c r="H1164" s="149"/>
      <c r="I1164" s="149"/>
      <c r="J1164" s="149"/>
    </row>
    <row r="1165" spans="1:10" x14ac:dyDescent="0.2">
      <c r="A1165" s="149"/>
      <c r="B1165" s="149"/>
      <c r="C1165" s="149"/>
      <c r="D1165" s="149"/>
      <c r="E1165" s="149"/>
      <c r="F1165" s="149"/>
      <c r="G1165" s="149"/>
      <c r="H1165" s="149"/>
      <c r="I1165" s="149"/>
      <c r="J1165" s="149"/>
    </row>
    <row r="1166" spans="1:10" x14ac:dyDescent="0.2">
      <c r="A1166" s="149"/>
      <c r="B1166" s="149"/>
      <c r="C1166" s="149"/>
      <c r="D1166" s="149"/>
      <c r="E1166" s="149"/>
      <c r="F1166" s="149"/>
      <c r="G1166" s="149"/>
      <c r="H1166" s="149"/>
      <c r="I1166" s="149"/>
      <c r="J1166" s="149"/>
    </row>
    <row r="1167" spans="1:10" x14ac:dyDescent="0.2">
      <c r="A1167" s="149"/>
      <c r="B1167" s="149"/>
      <c r="C1167" s="149"/>
      <c r="D1167" s="149"/>
      <c r="E1167" s="149"/>
      <c r="F1167" s="149"/>
      <c r="G1167" s="149"/>
      <c r="H1167" s="149"/>
      <c r="I1167" s="149"/>
      <c r="J1167" s="149"/>
    </row>
    <row r="1168" spans="1:10" x14ac:dyDescent="0.2">
      <c r="A1168" s="149"/>
      <c r="B1168" s="149"/>
      <c r="C1168" s="149"/>
      <c r="D1168" s="149"/>
      <c r="E1168" s="149"/>
      <c r="F1168" s="149"/>
      <c r="G1168" s="149"/>
      <c r="H1168" s="149"/>
      <c r="I1168" s="149"/>
      <c r="J1168" s="149"/>
    </row>
    <row r="1169" spans="1:10" x14ac:dyDescent="0.2">
      <c r="A1169" s="149"/>
      <c r="B1169" s="149"/>
      <c r="C1169" s="149"/>
      <c r="D1169" s="149"/>
      <c r="E1169" s="149"/>
      <c r="F1169" s="149"/>
      <c r="G1169" s="149"/>
      <c r="H1169" s="149"/>
      <c r="I1169" s="149"/>
      <c r="J1169" s="149"/>
    </row>
    <row r="1170" spans="1:10" x14ac:dyDescent="0.2">
      <c r="A1170" s="149"/>
      <c r="B1170" s="149"/>
      <c r="C1170" s="149"/>
      <c r="D1170" s="149"/>
      <c r="E1170" s="149"/>
      <c r="F1170" s="149"/>
      <c r="G1170" s="149"/>
      <c r="H1170" s="149"/>
      <c r="I1170" s="149"/>
      <c r="J1170" s="149"/>
    </row>
    <row r="1171" spans="1:10" x14ac:dyDescent="0.2">
      <c r="A1171" s="149"/>
      <c r="B1171" s="149"/>
      <c r="C1171" s="149"/>
      <c r="D1171" s="149"/>
      <c r="E1171" s="149"/>
      <c r="F1171" s="149"/>
      <c r="G1171" s="149"/>
      <c r="H1171" s="149"/>
      <c r="I1171" s="149"/>
      <c r="J1171" s="149"/>
    </row>
    <row r="1172" spans="1:10" x14ac:dyDescent="0.2">
      <c r="A1172" s="149"/>
      <c r="B1172" s="149"/>
      <c r="C1172" s="149"/>
      <c r="D1172" s="149"/>
      <c r="E1172" s="149"/>
      <c r="F1172" s="149"/>
      <c r="G1172" s="149"/>
      <c r="H1172" s="149"/>
      <c r="I1172" s="149"/>
      <c r="J1172" s="149"/>
    </row>
    <row r="1173" spans="1:10" x14ac:dyDescent="0.2">
      <c r="A1173" s="149"/>
      <c r="B1173" s="149"/>
      <c r="C1173" s="149"/>
      <c r="D1173" s="149"/>
      <c r="E1173" s="149"/>
      <c r="F1173" s="149"/>
      <c r="G1173" s="149"/>
      <c r="H1173" s="149"/>
      <c r="I1173" s="149"/>
      <c r="J1173" s="149"/>
    </row>
    <row r="1174" spans="1:10" x14ac:dyDescent="0.2">
      <c r="A1174" s="149"/>
      <c r="B1174" s="149"/>
      <c r="C1174" s="149"/>
      <c r="D1174" s="149"/>
      <c r="E1174" s="149"/>
      <c r="F1174" s="149"/>
      <c r="G1174" s="149"/>
      <c r="H1174" s="149"/>
      <c r="I1174" s="149"/>
      <c r="J1174" s="149"/>
    </row>
    <row r="1175" spans="1:10" x14ac:dyDescent="0.2">
      <c r="A1175" s="149"/>
      <c r="B1175" s="149"/>
      <c r="C1175" s="149"/>
      <c r="D1175" s="149"/>
      <c r="E1175" s="149"/>
      <c r="F1175" s="149"/>
      <c r="G1175" s="149"/>
      <c r="H1175" s="149"/>
      <c r="I1175" s="149"/>
      <c r="J1175" s="149"/>
    </row>
    <row r="1176" spans="1:10" x14ac:dyDescent="0.2">
      <c r="A1176" s="149"/>
      <c r="B1176" s="149"/>
      <c r="C1176" s="149"/>
      <c r="D1176" s="149"/>
      <c r="E1176" s="149"/>
      <c r="F1176" s="149"/>
      <c r="G1176" s="149"/>
      <c r="H1176" s="149"/>
      <c r="I1176" s="149"/>
      <c r="J1176" s="149"/>
    </row>
    <row r="1177" spans="1:10" x14ac:dyDescent="0.2">
      <c r="A1177" s="149"/>
      <c r="B1177" s="149"/>
      <c r="C1177" s="149"/>
      <c r="D1177" s="149"/>
      <c r="E1177" s="149"/>
      <c r="F1177" s="149"/>
      <c r="G1177" s="149"/>
      <c r="H1177" s="149"/>
      <c r="I1177" s="149"/>
      <c r="J1177" s="149"/>
    </row>
    <row r="1178" spans="1:10" x14ac:dyDescent="0.2">
      <c r="A1178" s="149"/>
      <c r="B1178" s="149"/>
      <c r="C1178" s="149"/>
      <c r="D1178" s="149"/>
      <c r="E1178" s="149"/>
      <c r="F1178" s="149"/>
      <c r="G1178" s="149"/>
      <c r="H1178" s="149"/>
      <c r="I1178" s="149"/>
      <c r="J1178" s="149"/>
    </row>
    <row r="1179" spans="1:10" x14ac:dyDescent="0.2">
      <c r="A1179" s="149"/>
      <c r="B1179" s="149"/>
      <c r="C1179" s="149"/>
      <c r="D1179" s="149"/>
      <c r="E1179" s="149"/>
      <c r="F1179" s="149"/>
      <c r="G1179" s="149"/>
      <c r="H1179" s="149"/>
      <c r="I1179" s="149"/>
      <c r="J1179" s="149"/>
    </row>
    <row r="1180" spans="1:10" x14ac:dyDescent="0.2">
      <c r="A1180" s="149"/>
      <c r="B1180" s="149"/>
      <c r="C1180" s="149"/>
      <c r="D1180" s="149"/>
      <c r="E1180" s="149"/>
      <c r="F1180" s="149"/>
      <c r="G1180" s="149"/>
      <c r="H1180" s="149"/>
      <c r="I1180" s="149"/>
      <c r="J1180" s="149"/>
    </row>
    <row r="1181" spans="1:10" x14ac:dyDescent="0.2">
      <c r="A1181" s="149"/>
      <c r="B1181" s="149"/>
      <c r="C1181" s="149"/>
      <c r="D1181" s="149"/>
      <c r="E1181" s="149"/>
      <c r="F1181" s="149"/>
      <c r="G1181" s="149"/>
      <c r="H1181" s="149"/>
      <c r="I1181" s="149"/>
      <c r="J1181" s="149"/>
    </row>
    <row r="1182" spans="1:10" x14ac:dyDescent="0.2">
      <c r="A1182" s="149"/>
      <c r="B1182" s="149"/>
      <c r="C1182" s="149"/>
      <c r="D1182" s="149"/>
      <c r="E1182" s="149"/>
      <c r="F1182" s="149"/>
      <c r="G1182" s="149"/>
      <c r="H1182" s="149"/>
      <c r="I1182" s="149"/>
      <c r="J1182" s="149"/>
    </row>
    <row r="1183" spans="1:10" x14ac:dyDescent="0.2">
      <c r="A1183" s="149"/>
      <c r="B1183" s="149"/>
      <c r="C1183" s="149"/>
      <c r="D1183" s="149"/>
      <c r="E1183" s="149"/>
      <c r="F1183" s="149"/>
      <c r="G1183" s="149"/>
      <c r="H1183" s="149"/>
      <c r="I1183" s="149"/>
      <c r="J1183" s="149"/>
    </row>
    <row r="1184" spans="1:10" x14ac:dyDescent="0.2">
      <c r="A1184" s="149"/>
      <c r="B1184" s="149"/>
      <c r="C1184" s="149"/>
      <c r="D1184" s="149"/>
      <c r="E1184" s="149"/>
      <c r="F1184" s="149"/>
      <c r="G1184" s="149"/>
      <c r="H1184" s="149"/>
      <c r="I1184" s="149"/>
      <c r="J1184" s="149"/>
    </row>
    <row r="1185" spans="1:10" x14ac:dyDescent="0.2">
      <c r="A1185" s="149"/>
      <c r="B1185" s="149"/>
      <c r="C1185" s="149"/>
      <c r="D1185" s="149"/>
      <c r="E1185" s="149"/>
      <c r="F1185" s="149"/>
      <c r="G1185" s="149"/>
      <c r="H1185" s="149"/>
      <c r="I1185" s="149"/>
      <c r="J1185" s="149"/>
    </row>
    <row r="1186" spans="1:10" x14ac:dyDescent="0.2">
      <c r="A1186" s="149"/>
      <c r="B1186" s="149"/>
      <c r="C1186" s="149"/>
      <c r="D1186" s="149"/>
      <c r="E1186" s="149"/>
      <c r="F1186" s="149"/>
      <c r="G1186" s="149"/>
      <c r="H1186" s="149"/>
      <c r="I1186" s="149"/>
      <c r="J1186" s="149"/>
    </row>
    <row r="1187" spans="1:10" x14ac:dyDescent="0.2">
      <c r="A1187" s="149"/>
      <c r="B1187" s="149"/>
      <c r="C1187" s="149"/>
      <c r="D1187" s="149"/>
      <c r="E1187" s="149"/>
      <c r="F1187" s="149"/>
      <c r="G1187" s="149"/>
      <c r="H1187" s="149"/>
      <c r="I1187" s="149"/>
      <c r="J1187" s="149"/>
    </row>
    <row r="1188" spans="1:10" x14ac:dyDescent="0.2">
      <c r="A1188" s="149"/>
      <c r="B1188" s="149"/>
      <c r="C1188" s="149"/>
      <c r="D1188" s="149"/>
      <c r="E1188" s="149"/>
      <c r="F1188" s="149"/>
      <c r="G1188" s="149"/>
      <c r="H1188" s="149"/>
      <c r="I1188" s="149"/>
      <c r="J1188" s="149"/>
    </row>
    <row r="1189" spans="1:10" x14ac:dyDescent="0.2">
      <c r="A1189" s="149"/>
      <c r="B1189" s="149"/>
      <c r="C1189" s="149"/>
      <c r="D1189" s="149"/>
      <c r="E1189" s="149"/>
      <c r="F1189" s="149"/>
      <c r="G1189" s="149"/>
      <c r="H1189" s="149"/>
      <c r="I1189" s="149"/>
      <c r="J1189" s="149"/>
    </row>
    <row r="1190" spans="1:10" x14ac:dyDescent="0.2">
      <c r="A1190" s="149"/>
      <c r="B1190" s="149"/>
      <c r="C1190" s="149"/>
      <c r="D1190" s="149"/>
      <c r="E1190" s="149"/>
      <c r="F1190" s="149"/>
      <c r="G1190" s="149"/>
      <c r="H1190" s="149"/>
      <c r="I1190" s="149"/>
      <c r="J1190" s="149"/>
    </row>
    <row r="1191" spans="1:10" x14ac:dyDescent="0.2">
      <c r="A1191" s="149"/>
      <c r="B1191" s="149"/>
      <c r="C1191" s="149"/>
      <c r="D1191" s="149"/>
      <c r="E1191" s="149"/>
      <c r="F1191" s="149"/>
      <c r="G1191" s="149"/>
      <c r="H1191" s="149"/>
      <c r="I1191" s="149"/>
      <c r="J1191" s="149"/>
    </row>
    <row r="1192" spans="1:10" x14ac:dyDescent="0.2">
      <c r="A1192" s="149"/>
      <c r="B1192" s="149"/>
      <c r="C1192" s="149"/>
      <c r="D1192" s="149"/>
      <c r="E1192" s="149"/>
      <c r="F1192" s="149"/>
      <c r="G1192" s="149"/>
      <c r="H1192" s="149"/>
      <c r="I1192" s="149"/>
      <c r="J1192" s="149"/>
    </row>
    <row r="1193" spans="1:10" x14ac:dyDescent="0.2">
      <c r="A1193" s="149"/>
      <c r="B1193" s="149"/>
      <c r="C1193" s="149"/>
      <c r="D1193" s="149"/>
      <c r="E1193" s="149"/>
      <c r="F1193" s="149"/>
      <c r="G1193" s="149"/>
      <c r="H1193" s="149"/>
      <c r="I1193" s="149"/>
      <c r="J1193" s="149"/>
    </row>
    <row r="1194" spans="1:10" x14ac:dyDescent="0.2">
      <c r="A1194" s="149"/>
      <c r="B1194" s="149"/>
      <c r="C1194" s="149"/>
      <c r="D1194" s="149"/>
      <c r="E1194" s="149"/>
      <c r="F1194" s="149"/>
      <c r="G1194" s="149"/>
      <c r="H1194" s="149"/>
      <c r="I1194" s="149"/>
      <c r="J1194" s="149"/>
    </row>
    <row r="1195" spans="1:10" x14ac:dyDescent="0.2">
      <c r="A1195" s="149"/>
      <c r="B1195" s="149"/>
      <c r="C1195" s="149"/>
      <c r="D1195" s="149"/>
      <c r="E1195" s="149"/>
      <c r="F1195" s="149"/>
      <c r="G1195" s="149"/>
      <c r="H1195" s="149"/>
      <c r="I1195" s="149"/>
      <c r="J1195" s="149"/>
    </row>
    <row r="1196" spans="1:10" x14ac:dyDescent="0.2">
      <c r="A1196" s="149"/>
      <c r="B1196" s="149"/>
      <c r="C1196" s="149"/>
      <c r="D1196" s="149"/>
      <c r="E1196" s="149"/>
      <c r="F1196" s="149"/>
      <c r="G1196" s="149"/>
      <c r="H1196" s="149"/>
      <c r="I1196" s="149"/>
      <c r="J1196" s="149"/>
    </row>
    <row r="1197" spans="1:10" x14ac:dyDescent="0.2">
      <c r="A1197" s="149"/>
      <c r="B1197" s="149"/>
      <c r="C1197" s="149"/>
      <c r="D1197" s="149"/>
      <c r="E1197" s="149"/>
      <c r="F1197" s="149"/>
      <c r="G1197" s="149"/>
      <c r="H1197" s="149"/>
      <c r="I1197" s="149"/>
      <c r="J1197" s="149"/>
    </row>
    <row r="1198" spans="1:10" x14ac:dyDescent="0.2">
      <c r="A1198" s="149"/>
      <c r="B1198" s="149"/>
      <c r="C1198" s="149"/>
      <c r="D1198" s="149"/>
      <c r="E1198" s="149"/>
      <c r="F1198" s="149"/>
      <c r="G1198" s="149"/>
      <c r="H1198" s="149"/>
      <c r="I1198" s="149"/>
      <c r="J1198" s="149"/>
    </row>
    <row r="1199" spans="1:10" x14ac:dyDescent="0.2">
      <c r="A1199" s="149"/>
      <c r="B1199" s="149"/>
      <c r="C1199" s="149"/>
      <c r="D1199" s="149"/>
      <c r="E1199" s="149"/>
      <c r="F1199" s="149"/>
      <c r="G1199" s="149"/>
      <c r="H1199" s="149"/>
      <c r="I1199" s="149"/>
      <c r="J1199" s="149"/>
    </row>
    <row r="1200" spans="1:10" x14ac:dyDescent="0.2">
      <c r="A1200" s="149"/>
      <c r="B1200" s="149"/>
      <c r="C1200" s="149"/>
      <c r="D1200" s="149"/>
      <c r="E1200" s="149"/>
      <c r="F1200" s="149"/>
      <c r="G1200" s="149"/>
      <c r="H1200" s="149"/>
      <c r="I1200" s="149"/>
      <c r="J1200" s="149"/>
    </row>
    <row r="1201" spans="1:10" x14ac:dyDescent="0.2">
      <c r="A1201" s="149"/>
      <c r="B1201" s="149"/>
      <c r="C1201" s="149"/>
      <c r="D1201" s="149"/>
      <c r="E1201" s="149"/>
      <c r="F1201" s="149"/>
      <c r="G1201" s="149"/>
      <c r="H1201" s="149"/>
      <c r="I1201" s="149"/>
      <c r="J1201" s="149"/>
    </row>
    <row r="1202" spans="1:10" x14ac:dyDescent="0.2">
      <c r="A1202" s="149"/>
      <c r="B1202" s="149"/>
      <c r="C1202" s="149"/>
      <c r="D1202" s="149"/>
      <c r="E1202" s="149"/>
      <c r="F1202" s="149"/>
      <c r="G1202" s="149"/>
      <c r="H1202" s="149"/>
      <c r="I1202" s="149"/>
      <c r="J1202" s="149"/>
    </row>
    <row r="1203" spans="1:10" x14ac:dyDescent="0.2">
      <c r="A1203" s="149"/>
      <c r="B1203" s="149"/>
      <c r="C1203" s="149"/>
      <c r="D1203" s="149"/>
      <c r="E1203" s="149"/>
      <c r="F1203" s="149"/>
      <c r="G1203" s="149"/>
      <c r="H1203" s="149"/>
      <c r="I1203" s="149"/>
      <c r="J1203" s="149"/>
    </row>
    <row r="1204" spans="1:10" x14ac:dyDescent="0.2">
      <c r="A1204" s="149"/>
      <c r="B1204" s="149"/>
      <c r="C1204" s="149"/>
      <c r="D1204" s="149"/>
      <c r="E1204" s="149"/>
      <c r="F1204" s="149"/>
      <c r="G1204" s="149"/>
      <c r="H1204" s="149"/>
      <c r="I1204" s="149"/>
      <c r="J1204" s="149"/>
    </row>
    <row r="1205" spans="1:10" x14ac:dyDescent="0.2">
      <c r="A1205" s="149"/>
      <c r="B1205" s="149"/>
      <c r="C1205" s="149"/>
      <c r="D1205" s="149"/>
      <c r="E1205" s="149"/>
      <c r="F1205" s="149"/>
      <c r="G1205" s="149"/>
      <c r="H1205" s="149"/>
      <c r="I1205" s="149"/>
      <c r="J1205" s="149"/>
    </row>
    <row r="1206" spans="1:10" x14ac:dyDescent="0.2">
      <c r="A1206" s="149"/>
      <c r="B1206" s="149"/>
      <c r="C1206" s="149"/>
      <c r="D1206" s="149"/>
      <c r="E1206" s="149"/>
      <c r="F1206" s="149"/>
      <c r="G1206" s="149"/>
      <c r="H1206" s="149"/>
      <c r="I1206" s="149"/>
      <c r="J1206" s="149"/>
    </row>
    <row r="1207" spans="1:10" x14ac:dyDescent="0.2">
      <c r="A1207" s="149"/>
      <c r="B1207" s="149"/>
      <c r="C1207" s="149"/>
      <c r="D1207" s="149"/>
      <c r="E1207" s="149"/>
      <c r="F1207" s="149"/>
      <c r="G1207" s="149"/>
      <c r="H1207" s="149"/>
      <c r="I1207" s="149"/>
      <c r="J1207" s="149"/>
    </row>
    <row r="1208" spans="1:10" x14ac:dyDescent="0.2">
      <c r="A1208" s="149"/>
      <c r="B1208" s="149"/>
      <c r="C1208" s="149"/>
      <c r="D1208" s="149"/>
      <c r="E1208" s="149"/>
      <c r="F1208" s="149"/>
      <c r="G1208" s="149"/>
      <c r="H1208" s="149"/>
      <c r="I1208" s="149"/>
      <c r="J1208" s="149"/>
    </row>
    <row r="1209" spans="1:10" x14ac:dyDescent="0.2">
      <c r="A1209" s="149"/>
      <c r="B1209" s="149"/>
      <c r="C1209" s="149"/>
      <c r="D1209" s="149"/>
      <c r="E1209" s="149"/>
      <c r="F1209" s="149"/>
      <c r="G1209" s="149"/>
      <c r="H1209" s="149"/>
      <c r="I1209" s="149"/>
      <c r="J1209" s="149"/>
    </row>
    <row r="1210" spans="1:10" x14ac:dyDescent="0.2">
      <c r="A1210" s="149"/>
      <c r="B1210" s="149"/>
      <c r="C1210" s="149"/>
      <c r="D1210" s="149"/>
      <c r="E1210" s="149"/>
      <c r="F1210" s="149"/>
      <c r="G1210" s="149"/>
      <c r="H1210" s="149"/>
      <c r="I1210" s="149"/>
      <c r="J1210" s="149"/>
    </row>
    <row r="1211" spans="1:10" x14ac:dyDescent="0.2">
      <c r="A1211" s="149"/>
      <c r="B1211" s="149"/>
      <c r="C1211" s="149"/>
      <c r="D1211" s="149"/>
      <c r="E1211" s="149"/>
      <c r="F1211" s="149"/>
      <c r="G1211" s="149"/>
      <c r="H1211" s="149"/>
      <c r="I1211" s="149"/>
      <c r="J1211" s="149"/>
    </row>
    <row r="1212" spans="1:10" x14ac:dyDescent="0.2">
      <c r="A1212" s="149"/>
      <c r="B1212" s="149"/>
      <c r="C1212" s="149"/>
      <c r="D1212" s="149"/>
      <c r="E1212" s="149"/>
      <c r="F1212" s="149"/>
      <c r="G1212" s="149"/>
      <c r="H1212" s="149"/>
      <c r="I1212" s="149"/>
      <c r="J1212" s="149"/>
    </row>
    <row r="1213" spans="1:10" x14ac:dyDescent="0.2">
      <c r="A1213" s="149"/>
      <c r="B1213" s="149"/>
      <c r="C1213" s="149"/>
      <c r="D1213" s="149"/>
      <c r="E1213" s="149"/>
      <c r="F1213" s="149"/>
      <c r="G1213" s="149"/>
      <c r="H1213" s="149"/>
      <c r="I1213" s="149"/>
      <c r="J1213" s="149"/>
    </row>
    <row r="1214" spans="1:10" x14ac:dyDescent="0.2">
      <c r="A1214" s="149"/>
      <c r="B1214" s="149"/>
      <c r="C1214" s="149"/>
      <c r="D1214" s="149"/>
      <c r="E1214" s="149"/>
      <c r="F1214" s="149"/>
      <c r="G1214" s="149"/>
      <c r="H1214" s="149"/>
      <c r="I1214" s="149"/>
      <c r="J1214" s="149"/>
    </row>
    <row r="1215" spans="1:10" x14ac:dyDescent="0.2">
      <c r="A1215" s="149"/>
      <c r="B1215" s="149"/>
      <c r="C1215" s="149"/>
      <c r="D1215" s="149"/>
      <c r="E1215" s="149"/>
      <c r="F1215" s="149"/>
      <c r="G1215" s="149"/>
      <c r="H1215" s="149"/>
      <c r="I1215" s="149"/>
      <c r="J1215" s="149"/>
    </row>
    <row r="1216" spans="1:10" x14ac:dyDescent="0.2">
      <c r="A1216" s="149"/>
      <c r="B1216" s="149"/>
      <c r="C1216" s="149"/>
      <c r="D1216" s="149"/>
      <c r="E1216" s="149"/>
      <c r="F1216" s="149"/>
      <c r="G1216" s="149"/>
      <c r="H1216" s="149"/>
      <c r="I1216" s="149"/>
      <c r="J1216" s="149"/>
    </row>
    <row r="1217" spans="1:10" x14ac:dyDescent="0.2">
      <c r="A1217" s="149"/>
      <c r="B1217" s="149"/>
      <c r="C1217" s="149"/>
      <c r="D1217" s="149"/>
      <c r="E1217" s="149"/>
      <c r="F1217" s="149"/>
      <c r="G1217" s="149"/>
      <c r="H1217" s="149"/>
      <c r="I1217" s="149"/>
      <c r="J1217" s="149"/>
    </row>
    <row r="1218" spans="1:10" x14ac:dyDescent="0.2">
      <c r="A1218" s="149"/>
      <c r="B1218" s="149"/>
      <c r="C1218" s="149"/>
      <c r="D1218" s="149"/>
      <c r="E1218" s="149"/>
      <c r="F1218" s="149"/>
      <c r="G1218" s="149"/>
      <c r="H1218" s="149"/>
      <c r="I1218" s="149"/>
      <c r="J1218" s="149"/>
    </row>
    <row r="1219" spans="1:10" x14ac:dyDescent="0.2">
      <c r="A1219" s="149"/>
      <c r="B1219" s="149"/>
      <c r="C1219" s="149"/>
      <c r="D1219" s="149"/>
      <c r="E1219" s="149"/>
      <c r="F1219" s="149"/>
      <c r="G1219" s="149"/>
      <c r="H1219" s="149"/>
      <c r="I1219" s="149"/>
      <c r="J1219" s="149"/>
    </row>
    <row r="1220" spans="1:10" x14ac:dyDescent="0.2">
      <c r="A1220" s="149"/>
      <c r="B1220" s="149"/>
      <c r="C1220" s="149"/>
      <c r="D1220" s="149"/>
      <c r="E1220" s="149"/>
      <c r="F1220" s="149"/>
      <c r="G1220" s="149"/>
      <c r="H1220" s="149"/>
      <c r="I1220" s="149"/>
      <c r="J1220" s="149"/>
    </row>
    <row r="1221" spans="1:10" x14ac:dyDescent="0.2">
      <c r="A1221" s="149"/>
      <c r="B1221" s="149"/>
      <c r="C1221" s="149"/>
      <c r="D1221" s="149"/>
      <c r="E1221" s="149"/>
      <c r="F1221" s="149"/>
      <c r="G1221" s="149"/>
      <c r="H1221" s="149"/>
      <c r="I1221" s="149"/>
      <c r="J1221" s="149"/>
    </row>
    <row r="1222" spans="1:10" x14ac:dyDescent="0.2">
      <c r="A1222" s="149"/>
      <c r="B1222" s="149"/>
      <c r="C1222" s="149"/>
      <c r="D1222" s="149"/>
      <c r="E1222" s="149"/>
      <c r="F1222" s="149"/>
      <c r="G1222" s="149"/>
      <c r="H1222" s="149"/>
      <c r="I1222" s="149"/>
      <c r="J1222" s="149"/>
    </row>
    <row r="1223" spans="1:10" x14ac:dyDescent="0.2">
      <c r="A1223" s="149"/>
      <c r="B1223" s="149"/>
      <c r="C1223" s="149"/>
      <c r="D1223" s="149"/>
      <c r="E1223" s="149"/>
      <c r="F1223" s="149"/>
      <c r="G1223" s="149"/>
      <c r="H1223" s="149"/>
      <c r="I1223" s="149"/>
      <c r="J1223" s="149"/>
    </row>
    <row r="1224" spans="1:10" x14ac:dyDescent="0.2">
      <c r="A1224" s="149"/>
      <c r="B1224" s="149"/>
      <c r="C1224" s="149"/>
      <c r="D1224" s="149"/>
      <c r="E1224" s="149"/>
      <c r="F1224" s="149"/>
      <c r="G1224" s="149"/>
      <c r="H1224" s="149"/>
      <c r="I1224" s="149"/>
      <c r="J1224" s="149"/>
    </row>
    <row r="1225" spans="1:10" x14ac:dyDescent="0.2">
      <c r="A1225" s="149"/>
      <c r="B1225" s="149"/>
      <c r="C1225" s="149"/>
      <c r="D1225" s="149"/>
      <c r="E1225" s="149"/>
      <c r="F1225" s="149"/>
      <c r="G1225" s="149"/>
      <c r="H1225" s="149"/>
      <c r="I1225" s="149"/>
      <c r="J1225" s="149"/>
    </row>
    <row r="1226" spans="1:10" x14ac:dyDescent="0.2">
      <c r="A1226" s="149"/>
      <c r="B1226" s="149"/>
      <c r="C1226" s="149"/>
      <c r="D1226" s="149"/>
      <c r="E1226" s="149"/>
      <c r="F1226" s="149"/>
      <c r="G1226" s="149"/>
      <c r="H1226" s="149"/>
      <c r="I1226" s="149"/>
      <c r="J1226" s="149"/>
    </row>
    <row r="1227" spans="1:10" x14ac:dyDescent="0.2">
      <c r="A1227" s="149"/>
      <c r="B1227" s="149"/>
      <c r="C1227" s="149"/>
      <c r="D1227" s="149"/>
      <c r="E1227" s="149"/>
      <c r="F1227" s="149"/>
      <c r="G1227" s="149"/>
      <c r="H1227" s="149"/>
      <c r="I1227" s="149"/>
      <c r="J1227" s="149"/>
    </row>
    <row r="1228" spans="1:10" x14ac:dyDescent="0.2">
      <c r="A1228" s="149"/>
      <c r="B1228" s="149"/>
      <c r="C1228" s="149"/>
      <c r="D1228" s="149"/>
      <c r="E1228" s="149"/>
      <c r="F1228" s="149"/>
      <c r="G1228" s="149"/>
      <c r="H1228" s="149"/>
      <c r="I1228" s="149"/>
      <c r="J1228" s="149"/>
    </row>
    <row r="1229" spans="1:10" x14ac:dyDescent="0.2">
      <c r="A1229" s="149"/>
      <c r="B1229" s="149"/>
      <c r="C1229" s="149"/>
      <c r="D1229" s="149"/>
      <c r="E1229" s="149"/>
      <c r="F1229" s="149"/>
      <c r="G1229" s="149"/>
      <c r="H1229" s="149"/>
      <c r="I1229" s="149"/>
      <c r="J1229" s="149"/>
    </row>
    <row r="1230" spans="1:10" x14ac:dyDescent="0.2">
      <c r="A1230" s="149"/>
      <c r="B1230" s="149"/>
      <c r="C1230" s="149"/>
      <c r="D1230" s="149"/>
      <c r="E1230" s="149"/>
      <c r="F1230" s="149"/>
      <c r="G1230" s="149"/>
      <c r="H1230" s="149"/>
      <c r="I1230" s="149"/>
      <c r="J1230" s="149"/>
    </row>
    <row r="1231" spans="1:10" x14ac:dyDescent="0.2">
      <c r="A1231" s="149"/>
      <c r="B1231" s="149"/>
      <c r="C1231" s="149"/>
      <c r="D1231" s="149"/>
      <c r="E1231" s="149"/>
      <c r="F1231" s="149"/>
      <c r="G1231" s="149"/>
      <c r="H1231" s="149"/>
      <c r="I1231" s="149"/>
      <c r="J1231" s="149"/>
    </row>
    <row r="1232" spans="1:10" x14ac:dyDescent="0.2">
      <c r="A1232" s="149"/>
      <c r="B1232" s="149"/>
      <c r="C1232" s="149"/>
      <c r="D1232" s="149"/>
      <c r="E1232" s="149"/>
      <c r="F1232" s="149"/>
      <c r="G1232" s="149"/>
      <c r="H1232" s="149"/>
      <c r="I1232" s="149"/>
      <c r="J1232" s="149"/>
    </row>
    <row r="1233" spans="1:10" x14ac:dyDescent="0.2">
      <c r="A1233" s="149"/>
      <c r="B1233" s="149"/>
      <c r="C1233" s="149"/>
      <c r="D1233" s="149"/>
      <c r="E1233" s="149"/>
      <c r="F1233" s="149"/>
      <c r="G1233" s="149"/>
      <c r="H1233" s="149"/>
      <c r="I1233" s="149"/>
      <c r="J1233" s="149"/>
    </row>
    <row r="1234" spans="1:10" x14ac:dyDescent="0.2">
      <c r="A1234" s="149"/>
      <c r="B1234" s="149"/>
      <c r="C1234" s="149"/>
      <c r="D1234" s="149"/>
      <c r="E1234" s="149"/>
      <c r="F1234" s="149"/>
      <c r="G1234" s="149"/>
      <c r="H1234" s="149"/>
      <c r="I1234" s="149"/>
      <c r="J1234" s="149"/>
    </row>
    <row r="1235" spans="1:10" x14ac:dyDescent="0.2">
      <c r="A1235" s="149"/>
      <c r="B1235" s="149"/>
      <c r="C1235" s="149"/>
      <c r="D1235" s="149"/>
      <c r="E1235" s="149"/>
      <c r="F1235" s="149"/>
      <c r="G1235" s="149"/>
      <c r="H1235" s="149"/>
      <c r="I1235" s="149"/>
      <c r="J1235" s="149"/>
    </row>
    <row r="1236" spans="1:10" x14ac:dyDescent="0.2">
      <c r="A1236" s="149"/>
      <c r="B1236" s="149"/>
      <c r="C1236" s="149"/>
      <c r="D1236" s="149"/>
      <c r="E1236" s="149"/>
      <c r="F1236" s="149"/>
      <c r="G1236" s="149"/>
      <c r="H1236" s="149"/>
      <c r="I1236" s="149"/>
      <c r="J1236" s="149"/>
    </row>
    <row r="1237" spans="1:10" x14ac:dyDescent="0.2">
      <c r="A1237" s="149"/>
      <c r="B1237" s="149"/>
      <c r="C1237" s="149"/>
      <c r="D1237" s="149"/>
      <c r="E1237" s="149"/>
      <c r="F1237" s="149"/>
      <c r="G1237" s="149"/>
      <c r="H1237" s="149"/>
      <c r="I1237" s="149"/>
      <c r="J1237" s="149"/>
    </row>
    <row r="1238" spans="1:10" x14ac:dyDescent="0.2">
      <c r="A1238" s="149"/>
      <c r="B1238" s="149"/>
      <c r="C1238" s="149"/>
      <c r="D1238" s="149"/>
      <c r="E1238" s="149"/>
      <c r="F1238" s="149"/>
      <c r="G1238" s="149"/>
      <c r="H1238" s="149"/>
      <c r="I1238" s="149"/>
      <c r="J1238" s="149"/>
    </row>
    <row r="1239" spans="1:10" x14ac:dyDescent="0.2">
      <c r="A1239" s="149"/>
      <c r="B1239" s="149"/>
      <c r="C1239" s="149"/>
      <c r="D1239" s="149"/>
      <c r="E1239" s="149"/>
      <c r="F1239" s="149"/>
      <c r="G1239" s="149"/>
      <c r="H1239" s="149"/>
      <c r="I1239" s="149"/>
      <c r="J1239" s="149"/>
    </row>
    <row r="1240" spans="1:10" x14ac:dyDescent="0.2">
      <c r="A1240" s="149"/>
      <c r="B1240" s="149"/>
      <c r="C1240" s="149"/>
      <c r="D1240" s="149"/>
      <c r="E1240" s="149"/>
      <c r="F1240" s="149"/>
      <c r="G1240" s="149"/>
      <c r="H1240" s="149"/>
      <c r="I1240" s="149"/>
      <c r="J1240" s="149"/>
    </row>
    <row r="1241" spans="1:10" x14ac:dyDescent="0.2">
      <c r="A1241" s="149"/>
      <c r="B1241" s="149"/>
      <c r="C1241" s="149"/>
      <c r="D1241" s="149"/>
      <c r="E1241" s="149"/>
      <c r="F1241" s="149"/>
      <c r="G1241" s="149"/>
      <c r="H1241" s="149"/>
      <c r="I1241" s="149"/>
      <c r="J1241" s="149"/>
    </row>
    <row r="1242" spans="1:10" x14ac:dyDescent="0.2">
      <c r="A1242" s="149"/>
      <c r="B1242" s="149"/>
      <c r="C1242" s="149"/>
      <c r="D1242" s="149"/>
      <c r="E1242" s="149"/>
      <c r="F1242" s="149"/>
      <c r="G1242" s="149"/>
      <c r="H1242" s="149"/>
      <c r="I1242" s="149"/>
      <c r="J1242" s="149"/>
    </row>
    <row r="1243" spans="1:10" x14ac:dyDescent="0.2">
      <c r="A1243" s="149"/>
      <c r="B1243" s="149"/>
      <c r="C1243" s="149"/>
      <c r="D1243" s="149"/>
      <c r="E1243" s="149"/>
      <c r="F1243" s="149"/>
      <c r="G1243" s="149"/>
      <c r="H1243" s="149"/>
      <c r="I1243" s="149"/>
      <c r="J1243" s="149"/>
    </row>
    <row r="1244" spans="1:10" x14ac:dyDescent="0.2">
      <c r="A1244" s="149"/>
      <c r="B1244" s="149"/>
      <c r="C1244" s="149"/>
      <c r="D1244" s="149"/>
      <c r="E1244" s="149"/>
      <c r="F1244" s="149"/>
      <c r="G1244" s="149"/>
      <c r="H1244" s="149"/>
      <c r="I1244" s="149"/>
      <c r="J1244" s="149"/>
    </row>
    <row r="1245" spans="1:10" x14ac:dyDescent="0.2">
      <c r="A1245" s="149"/>
      <c r="B1245" s="149"/>
      <c r="C1245" s="149"/>
      <c r="D1245" s="149"/>
      <c r="E1245" s="149"/>
      <c r="F1245" s="149"/>
      <c r="G1245" s="149"/>
      <c r="H1245" s="149"/>
      <c r="I1245" s="149"/>
      <c r="J1245" s="149"/>
    </row>
    <row r="1246" spans="1:10" x14ac:dyDescent="0.2">
      <c r="A1246" s="149"/>
      <c r="B1246" s="149"/>
      <c r="C1246" s="149"/>
      <c r="D1246" s="149"/>
      <c r="E1246" s="149"/>
      <c r="F1246" s="149"/>
      <c r="G1246" s="149"/>
      <c r="H1246" s="149"/>
      <c r="I1246" s="149"/>
      <c r="J1246" s="149"/>
    </row>
    <row r="1247" spans="1:10" x14ac:dyDescent="0.2">
      <c r="A1247" s="149"/>
      <c r="B1247" s="149"/>
      <c r="C1247" s="149"/>
      <c r="D1247" s="149"/>
      <c r="E1247" s="149"/>
      <c r="F1247" s="149"/>
      <c r="G1247" s="149"/>
      <c r="H1247" s="149"/>
      <c r="I1247" s="149"/>
      <c r="J1247" s="149"/>
    </row>
    <row r="1248" spans="1:10" x14ac:dyDescent="0.2">
      <c r="A1248" s="149"/>
      <c r="B1248" s="149"/>
      <c r="C1248" s="149"/>
      <c r="D1248" s="149"/>
      <c r="E1248" s="149"/>
      <c r="F1248" s="149"/>
      <c r="G1248" s="149"/>
      <c r="H1248" s="149"/>
      <c r="I1248" s="149"/>
      <c r="J1248" s="149"/>
    </row>
    <row r="1249" spans="1:10" x14ac:dyDescent="0.2">
      <c r="A1249" s="149"/>
      <c r="B1249" s="149"/>
      <c r="C1249" s="149"/>
      <c r="D1249" s="149"/>
      <c r="E1249" s="149"/>
      <c r="F1249" s="149"/>
      <c r="G1249" s="149"/>
      <c r="H1249" s="149"/>
      <c r="I1249" s="149"/>
      <c r="J1249" s="149"/>
    </row>
    <row r="1250" spans="1:10" x14ac:dyDescent="0.2">
      <c r="A1250" s="149"/>
      <c r="B1250" s="149"/>
      <c r="C1250" s="149"/>
      <c r="D1250" s="149"/>
      <c r="E1250" s="149"/>
      <c r="F1250" s="149"/>
      <c r="G1250" s="149"/>
      <c r="H1250" s="149"/>
      <c r="I1250" s="149"/>
      <c r="J1250" s="149"/>
    </row>
    <row r="1251" spans="1:10" x14ac:dyDescent="0.2">
      <c r="A1251" s="149"/>
      <c r="B1251" s="149"/>
      <c r="C1251" s="149"/>
      <c r="D1251" s="149"/>
      <c r="E1251" s="149"/>
      <c r="F1251" s="149"/>
      <c r="G1251" s="149"/>
      <c r="H1251" s="149"/>
      <c r="I1251" s="149"/>
      <c r="J1251" s="149"/>
    </row>
    <row r="1252" spans="1:10" x14ac:dyDescent="0.2">
      <c r="A1252" s="149"/>
      <c r="B1252" s="149"/>
      <c r="C1252" s="149"/>
      <c r="D1252" s="149"/>
      <c r="E1252" s="149"/>
      <c r="F1252" s="149"/>
      <c r="G1252" s="149"/>
      <c r="H1252" s="149"/>
      <c r="I1252" s="149"/>
      <c r="J1252" s="149"/>
    </row>
    <row r="1253" spans="1:10" x14ac:dyDescent="0.2">
      <c r="A1253" s="149"/>
      <c r="B1253" s="149"/>
      <c r="C1253" s="149"/>
      <c r="D1253" s="149"/>
      <c r="E1253" s="149"/>
      <c r="F1253" s="149"/>
      <c r="G1253" s="149"/>
      <c r="H1253" s="149"/>
      <c r="I1253" s="149"/>
      <c r="J1253" s="149"/>
    </row>
    <row r="1254" spans="1:10" x14ac:dyDescent="0.2">
      <c r="A1254" s="149"/>
      <c r="B1254" s="149"/>
      <c r="C1254" s="149"/>
      <c r="D1254" s="149"/>
      <c r="E1254" s="149"/>
      <c r="F1254" s="149"/>
      <c r="G1254" s="149"/>
      <c r="H1254" s="149"/>
      <c r="I1254" s="149"/>
      <c r="J1254" s="149"/>
    </row>
    <row r="1255" spans="1:10" x14ac:dyDescent="0.2">
      <c r="A1255" s="149"/>
      <c r="B1255" s="149"/>
      <c r="C1255" s="149"/>
      <c r="D1255" s="149"/>
      <c r="E1255" s="149"/>
      <c r="F1255" s="149"/>
      <c r="G1255" s="149"/>
      <c r="H1255" s="149"/>
      <c r="I1255" s="149"/>
      <c r="J1255" s="149"/>
    </row>
    <row r="1256" spans="1:10" x14ac:dyDescent="0.2">
      <c r="A1256" s="149"/>
      <c r="B1256" s="149"/>
      <c r="C1256" s="149"/>
      <c r="D1256" s="149"/>
      <c r="E1256" s="149"/>
      <c r="F1256" s="149"/>
      <c r="G1256" s="149"/>
      <c r="H1256" s="149"/>
      <c r="I1256" s="149"/>
      <c r="J1256" s="149"/>
    </row>
    <row r="1257" spans="1:10" x14ac:dyDescent="0.2">
      <c r="A1257" s="149"/>
      <c r="B1257" s="149"/>
      <c r="C1257" s="149"/>
      <c r="D1257" s="149"/>
      <c r="E1257" s="149"/>
      <c r="F1257" s="149"/>
      <c r="G1257" s="149"/>
      <c r="H1257" s="149"/>
      <c r="I1257" s="149"/>
      <c r="J1257" s="149"/>
    </row>
    <row r="1258" spans="1:10" x14ac:dyDescent="0.2">
      <c r="A1258" s="149"/>
      <c r="B1258" s="149"/>
      <c r="C1258" s="149"/>
      <c r="D1258" s="149"/>
      <c r="E1258" s="149"/>
      <c r="F1258" s="149"/>
      <c r="G1258" s="149"/>
      <c r="H1258" s="149"/>
      <c r="I1258" s="149"/>
      <c r="J1258" s="149"/>
    </row>
    <row r="1259" spans="1:10" x14ac:dyDescent="0.2">
      <c r="A1259" s="149"/>
      <c r="B1259" s="149"/>
      <c r="C1259" s="149"/>
      <c r="D1259" s="149"/>
      <c r="E1259" s="149"/>
      <c r="F1259" s="149"/>
      <c r="G1259" s="149"/>
      <c r="H1259" s="149"/>
      <c r="I1259" s="149"/>
      <c r="J1259" s="149"/>
    </row>
    <row r="1260" spans="1:10" x14ac:dyDescent="0.2">
      <c r="A1260" s="149"/>
      <c r="B1260" s="149"/>
      <c r="C1260" s="149"/>
      <c r="D1260" s="149"/>
      <c r="E1260" s="149"/>
      <c r="F1260" s="149"/>
      <c r="G1260" s="149"/>
      <c r="H1260" s="149"/>
      <c r="I1260" s="149"/>
      <c r="J1260" s="149"/>
    </row>
    <row r="1261" spans="1:10" x14ac:dyDescent="0.2">
      <c r="A1261" s="149"/>
      <c r="B1261" s="149"/>
      <c r="C1261" s="149"/>
      <c r="D1261" s="149"/>
      <c r="E1261" s="149"/>
      <c r="F1261" s="149"/>
      <c r="G1261" s="149"/>
      <c r="H1261" s="149"/>
      <c r="I1261" s="149"/>
      <c r="J1261" s="149"/>
    </row>
    <row r="1262" spans="1:10" x14ac:dyDescent="0.2">
      <c r="A1262" s="149"/>
      <c r="B1262" s="149"/>
      <c r="C1262" s="149"/>
      <c r="D1262" s="149"/>
      <c r="E1262" s="149"/>
      <c r="F1262" s="149"/>
      <c r="G1262" s="149"/>
      <c r="H1262" s="149"/>
      <c r="I1262" s="149"/>
      <c r="J1262" s="149"/>
    </row>
    <row r="1263" spans="1:10" x14ac:dyDescent="0.2">
      <c r="A1263" s="149"/>
      <c r="B1263" s="149"/>
      <c r="C1263" s="149"/>
      <c r="D1263" s="149"/>
      <c r="E1263" s="149"/>
      <c r="F1263" s="149"/>
      <c r="G1263" s="149"/>
      <c r="H1263" s="149"/>
      <c r="I1263" s="149"/>
      <c r="J1263" s="149"/>
    </row>
    <row r="1264" spans="1:10" x14ac:dyDescent="0.2">
      <c r="A1264" s="149"/>
      <c r="B1264" s="149"/>
      <c r="C1264" s="149"/>
      <c r="D1264" s="149"/>
      <c r="E1264" s="149"/>
      <c r="F1264" s="149"/>
      <c r="G1264" s="149"/>
      <c r="H1264" s="149"/>
      <c r="I1264" s="149"/>
      <c r="J1264" s="149"/>
    </row>
    <row r="1265" spans="1:10" x14ac:dyDescent="0.2">
      <c r="A1265" s="149"/>
      <c r="B1265" s="149"/>
      <c r="C1265" s="149"/>
      <c r="D1265" s="149"/>
      <c r="E1265" s="149"/>
      <c r="F1265" s="149"/>
      <c r="G1265" s="149"/>
      <c r="H1265" s="149"/>
      <c r="I1265" s="149"/>
      <c r="J1265" s="149"/>
    </row>
    <row r="1266" spans="1:10" x14ac:dyDescent="0.2">
      <c r="A1266" s="149"/>
      <c r="B1266" s="149"/>
      <c r="C1266" s="149"/>
      <c r="D1266" s="149"/>
      <c r="E1266" s="149"/>
      <c r="F1266" s="149"/>
      <c r="G1266" s="149"/>
      <c r="H1266" s="149"/>
      <c r="I1266" s="149"/>
      <c r="J1266" s="149"/>
    </row>
    <row r="1267" spans="1:10" x14ac:dyDescent="0.2">
      <c r="A1267" s="149"/>
      <c r="B1267" s="149"/>
      <c r="C1267" s="149"/>
      <c r="D1267" s="149"/>
      <c r="E1267" s="149"/>
      <c r="F1267" s="149"/>
      <c r="G1267" s="149"/>
      <c r="H1267" s="149"/>
      <c r="I1267" s="149"/>
      <c r="J1267" s="149"/>
    </row>
    <row r="1268" spans="1:10" x14ac:dyDescent="0.2">
      <c r="A1268" s="149"/>
      <c r="B1268" s="149"/>
      <c r="C1268" s="149"/>
      <c r="D1268" s="149"/>
      <c r="E1268" s="149"/>
      <c r="F1268" s="149"/>
      <c r="G1268" s="149"/>
      <c r="H1268" s="149"/>
      <c r="I1268" s="149"/>
      <c r="J1268" s="149"/>
    </row>
    <row r="1269" spans="1:10" x14ac:dyDescent="0.2">
      <c r="A1269" s="149"/>
      <c r="B1269" s="149"/>
      <c r="C1269" s="149"/>
      <c r="D1269" s="149"/>
      <c r="E1269" s="149"/>
      <c r="F1269" s="149"/>
      <c r="G1269" s="149"/>
      <c r="H1269" s="149"/>
      <c r="I1269" s="149"/>
      <c r="J1269" s="149"/>
    </row>
    <row r="1270" spans="1:10" x14ac:dyDescent="0.2">
      <c r="A1270" s="149"/>
      <c r="B1270" s="149"/>
      <c r="C1270" s="149"/>
      <c r="D1270" s="149"/>
      <c r="E1270" s="149"/>
      <c r="F1270" s="149"/>
      <c r="G1270" s="149"/>
      <c r="H1270" s="149"/>
      <c r="I1270" s="149"/>
      <c r="J1270" s="149"/>
    </row>
    <row r="1271" spans="1:10" x14ac:dyDescent="0.2">
      <c r="A1271" s="149"/>
      <c r="B1271" s="149"/>
      <c r="C1271" s="149"/>
      <c r="D1271" s="149"/>
      <c r="E1271" s="149"/>
      <c r="F1271" s="149"/>
      <c r="G1271" s="149"/>
      <c r="H1271" s="149"/>
      <c r="I1271" s="149"/>
      <c r="J1271" s="149"/>
    </row>
    <row r="1272" spans="1:10" x14ac:dyDescent="0.2">
      <c r="A1272" s="149"/>
      <c r="B1272" s="149"/>
      <c r="C1272" s="149"/>
      <c r="D1272" s="149"/>
      <c r="E1272" s="149"/>
      <c r="F1272" s="149"/>
      <c r="G1272" s="149"/>
      <c r="H1272" s="149"/>
      <c r="I1272" s="149"/>
      <c r="J1272" s="149"/>
    </row>
    <row r="1273" spans="1:10" x14ac:dyDescent="0.2">
      <c r="A1273" s="149"/>
      <c r="B1273" s="149"/>
      <c r="C1273" s="149"/>
      <c r="D1273" s="149"/>
      <c r="E1273" s="149"/>
      <c r="F1273" s="149"/>
      <c r="G1273" s="149"/>
      <c r="H1273" s="149"/>
      <c r="I1273" s="149"/>
      <c r="J1273" s="149"/>
    </row>
    <row r="1274" spans="1:10" x14ac:dyDescent="0.2">
      <c r="A1274" s="149"/>
      <c r="B1274" s="149"/>
      <c r="C1274" s="149"/>
      <c r="D1274" s="149"/>
      <c r="E1274" s="149"/>
      <c r="F1274" s="149"/>
      <c r="G1274" s="149"/>
      <c r="H1274" s="149"/>
      <c r="I1274" s="149"/>
      <c r="J1274" s="149"/>
    </row>
    <row r="1275" spans="1:10" x14ac:dyDescent="0.2">
      <c r="A1275" s="149"/>
      <c r="B1275" s="149"/>
      <c r="C1275" s="149"/>
      <c r="D1275" s="149"/>
      <c r="E1275" s="149"/>
      <c r="F1275" s="149"/>
      <c r="G1275" s="149"/>
      <c r="H1275" s="149"/>
      <c r="I1275" s="149"/>
      <c r="J1275" s="149"/>
    </row>
    <row r="1276" spans="1:10" x14ac:dyDescent="0.2">
      <c r="A1276" s="149"/>
      <c r="B1276" s="149"/>
      <c r="C1276" s="149"/>
      <c r="D1276" s="149"/>
      <c r="E1276" s="149"/>
      <c r="F1276" s="149"/>
      <c r="G1276" s="149"/>
      <c r="H1276" s="149"/>
      <c r="I1276" s="149"/>
      <c r="J1276" s="149"/>
    </row>
    <row r="1277" spans="1:10" x14ac:dyDescent="0.2">
      <c r="A1277" s="149"/>
      <c r="B1277" s="149"/>
      <c r="C1277" s="149"/>
      <c r="D1277" s="149"/>
      <c r="E1277" s="149"/>
      <c r="F1277" s="149"/>
      <c r="G1277" s="149"/>
      <c r="H1277" s="149"/>
      <c r="I1277" s="149"/>
      <c r="J1277" s="149"/>
    </row>
    <row r="1278" spans="1:10" x14ac:dyDescent="0.2">
      <c r="A1278" s="149"/>
      <c r="B1278" s="149"/>
      <c r="C1278" s="149"/>
      <c r="D1278" s="149"/>
      <c r="E1278" s="149"/>
      <c r="F1278" s="149"/>
      <c r="G1278" s="149"/>
      <c r="H1278" s="149"/>
      <c r="I1278" s="149"/>
      <c r="J1278" s="149"/>
    </row>
    <row r="1279" spans="1:10" x14ac:dyDescent="0.2">
      <c r="A1279" s="149"/>
      <c r="B1279" s="149"/>
      <c r="C1279" s="149"/>
      <c r="D1279" s="149"/>
      <c r="E1279" s="149"/>
      <c r="F1279" s="149"/>
      <c r="G1279" s="149"/>
      <c r="H1279" s="149"/>
      <c r="I1279" s="149"/>
      <c r="J1279" s="149"/>
    </row>
    <row r="1280" spans="1:10" x14ac:dyDescent="0.2">
      <c r="A1280" s="149"/>
      <c r="B1280" s="149"/>
      <c r="C1280" s="149"/>
      <c r="D1280" s="149"/>
      <c r="E1280" s="149"/>
      <c r="F1280" s="149"/>
      <c r="G1280" s="149"/>
      <c r="H1280" s="149"/>
      <c r="I1280" s="149"/>
      <c r="J1280" s="149"/>
    </row>
    <row r="1281" spans="1:10" x14ac:dyDescent="0.2">
      <c r="A1281" s="149"/>
      <c r="B1281" s="149"/>
      <c r="C1281" s="149"/>
      <c r="D1281" s="149"/>
      <c r="E1281" s="149"/>
      <c r="F1281" s="149"/>
      <c r="G1281" s="149"/>
      <c r="H1281" s="149"/>
      <c r="I1281" s="149"/>
      <c r="J1281" s="149"/>
    </row>
    <row r="1282" spans="1:10" x14ac:dyDescent="0.2">
      <c r="A1282" s="149"/>
      <c r="B1282" s="149"/>
      <c r="C1282" s="149"/>
      <c r="D1282" s="149"/>
      <c r="E1282" s="149"/>
      <c r="F1282" s="149"/>
      <c r="G1282" s="149"/>
      <c r="H1282" s="149"/>
      <c r="I1282" s="149"/>
      <c r="J1282" s="149"/>
    </row>
    <row r="1283" spans="1:10" x14ac:dyDescent="0.2">
      <c r="A1283" s="149"/>
      <c r="B1283" s="149"/>
      <c r="C1283" s="149"/>
      <c r="D1283" s="149"/>
      <c r="E1283" s="149"/>
      <c r="F1283" s="149"/>
      <c r="G1283" s="149"/>
      <c r="H1283" s="149"/>
      <c r="I1283" s="149"/>
      <c r="J1283" s="149"/>
    </row>
    <row r="1284" spans="1:10" x14ac:dyDescent="0.2">
      <c r="A1284" s="149"/>
      <c r="B1284" s="149"/>
      <c r="C1284" s="149"/>
      <c r="D1284" s="149"/>
      <c r="E1284" s="149"/>
      <c r="F1284" s="149"/>
      <c r="G1284" s="149"/>
      <c r="H1284" s="149"/>
      <c r="I1284" s="149"/>
      <c r="J1284" s="149"/>
    </row>
    <row r="1285" spans="1:10" x14ac:dyDescent="0.2">
      <c r="A1285" s="149"/>
      <c r="B1285" s="149"/>
      <c r="C1285" s="149"/>
      <c r="D1285" s="149"/>
      <c r="E1285" s="149"/>
      <c r="F1285" s="149"/>
      <c r="G1285" s="149"/>
      <c r="H1285" s="149"/>
      <c r="I1285" s="149"/>
      <c r="J1285" s="149"/>
    </row>
    <row r="1286" spans="1:10" x14ac:dyDescent="0.2">
      <c r="A1286" s="149"/>
      <c r="B1286" s="149"/>
      <c r="C1286" s="149"/>
      <c r="D1286" s="149"/>
      <c r="E1286" s="149"/>
      <c r="F1286" s="149"/>
      <c r="G1286" s="149"/>
      <c r="H1286" s="149"/>
      <c r="I1286" s="149"/>
      <c r="J1286" s="149"/>
    </row>
    <row r="1287" spans="1:10" x14ac:dyDescent="0.2">
      <c r="A1287" s="149"/>
      <c r="B1287" s="149"/>
      <c r="C1287" s="149"/>
      <c r="D1287" s="149"/>
      <c r="E1287" s="149"/>
      <c r="F1287" s="149"/>
      <c r="G1287" s="149"/>
      <c r="H1287" s="149"/>
      <c r="I1287" s="149"/>
      <c r="J1287" s="149"/>
    </row>
    <row r="1288" spans="1:10" x14ac:dyDescent="0.2">
      <c r="A1288" s="149"/>
      <c r="B1288" s="149"/>
      <c r="C1288" s="149"/>
      <c r="D1288" s="149"/>
      <c r="E1288" s="149"/>
      <c r="F1288" s="149"/>
      <c r="G1288" s="149"/>
      <c r="H1288" s="149"/>
      <c r="I1288" s="149"/>
      <c r="J1288" s="149"/>
    </row>
    <row r="1289" spans="1:10" x14ac:dyDescent="0.2">
      <c r="A1289" s="149"/>
      <c r="B1289" s="149"/>
      <c r="C1289" s="149"/>
      <c r="D1289" s="149"/>
      <c r="E1289" s="149"/>
      <c r="F1289" s="149"/>
      <c r="G1289" s="149"/>
      <c r="H1289" s="149"/>
      <c r="I1289" s="149"/>
      <c r="J1289" s="149"/>
    </row>
    <row r="1290" spans="1:10" x14ac:dyDescent="0.2">
      <c r="A1290" s="149"/>
      <c r="B1290" s="149"/>
      <c r="C1290" s="149"/>
      <c r="D1290" s="149"/>
      <c r="E1290" s="149"/>
      <c r="F1290" s="149"/>
      <c r="G1290" s="149"/>
      <c r="H1290" s="149"/>
      <c r="I1290" s="149"/>
      <c r="J1290" s="149"/>
    </row>
    <row r="1291" spans="1:10" x14ac:dyDescent="0.2">
      <c r="A1291" s="149"/>
      <c r="B1291" s="149"/>
      <c r="C1291" s="149"/>
      <c r="D1291" s="149"/>
      <c r="E1291" s="149"/>
      <c r="F1291" s="149"/>
      <c r="G1291" s="149"/>
      <c r="H1291" s="149"/>
      <c r="I1291" s="149"/>
      <c r="J1291" s="149"/>
    </row>
    <row r="1292" spans="1:10" x14ac:dyDescent="0.2">
      <c r="A1292" s="149"/>
      <c r="B1292" s="149"/>
      <c r="C1292" s="149"/>
      <c r="D1292" s="149"/>
      <c r="E1292" s="149"/>
      <c r="F1292" s="149"/>
      <c r="G1292" s="149"/>
      <c r="H1292" s="149"/>
      <c r="I1292" s="149"/>
      <c r="J1292" s="149"/>
    </row>
    <row r="1293" spans="1:10" x14ac:dyDescent="0.2">
      <c r="A1293" s="149"/>
      <c r="B1293" s="149"/>
      <c r="C1293" s="149"/>
      <c r="D1293" s="149"/>
      <c r="E1293" s="149"/>
      <c r="F1293" s="149"/>
      <c r="G1293" s="149"/>
      <c r="H1293" s="149"/>
      <c r="I1293" s="149"/>
      <c r="J1293" s="149"/>
    </row>
    <row r="1294" spans="1:10" x14ac:dyDescent="0.2">
      <c r="A1294" s="149"/>
      <c r="B1294" s="149"/>
      <c r="C1294" s="149"/>
      <c r="D1294" s="149"/>
      <c r="E1294" s="149"/>
      <c r="F1294" s="149"/>
      <c r="G1294" s="149"/>
      <c r="H1294" s="149"/>
      <c r="I1294" s="149"/>
      <c r="J1294" s="149"/>
    </row>
    <row r="1295" spans="1:10" x14ac:dyDescent="0.2">
      <c r="A1295" s="149"/>
      <c r="B1295" s="149"/>
      <c r="C1295" s="149"/>
      <c r="D1295" s="149"/>
      <c r="E1295" s="149"/>
      <c r="F1295" s="149"/>
      <c r="G1295" s="149"/>
      <c r="H1295" s="149"/>
      <c r="I1295" s="149"/>
      <c r="J1295" s="149"/>
    </row>
    <row r="1296" spans="1:10" x14ac:dyDescent="0.2">
      <c r="A1296" s="149"/>
      <c r="B1296" s="149"/>
      <c r="C1296" s="149"/>
      <c r="D1296" s="149"/>
      <c r="E1296" s="149"/>
      <c r="F1296" s="149"/>
      <c r="G1296" s="149"/>
      <c r="H1296" s="149"/>
      <c r="I1296" s="149"/>
      <c r="J1296" s="149"/>
    </row>
    <row r="1297" spans="1:10" x14ac:dyDescent="0.2">
      <c r="A1297" s="149"/>
      <c r="B1297" s="149"/>
      <c r="C1297" s="149"/>
      <c r="D1297" s="149"/>
      <c r="E1297" s="149"/>
      <c r="F1297" s="149"/>
      <c r="G1297" s="149"/>
      <c r="H1297" s="149"/>
      <c r="I1297" s="149"/>
      <c r="J1297" s="149"/>
    </row>
    <row r="1298" spans="1:10" x14ac:dyDescent="0.2">
      <c r="A1298" s="149"/>
      <c r="B1298" s="149"/>
      <c r="C1298" s="149"/>
      <c r="D1298" s="149"/>
      <c r="E1298" s="149"/>
      <c r="F1298" s="149"/>
      <c r="G1298" s="149"/>
      <c r="H1298" s="149"/>
      <c r="I1298" s="149"/>
      <c r="J1298" s="149"/>
    </row>
    <row r="1299" spans="1:10" x14ac:dyDescent="0.2">
      <c r="A1299" s="149"/>
      <c r="B1299" s="149"/>
      <c r="C1299" s="149"/>
      <c r="D1299" s="149"/>
      <c r="E1299" s="149"/>
      <c r="F1299" s="149"/>
      <c r="G1299" s="149"/>
      <c r="H1299" s="149"/>
      <c r="I1299" s="149"/>
      <c r="J1299" s="149"/>
    </row>
    <row r="1300" spans="1:10" x14ac:dyDescent="0.2">
      <c r="A1300" s="149"/>
      <c r="B1300" s="149"/>
      <c r="C1300" s="149"/>
      <c r="D1300" s="149"/>
      <c r="E1300" s="149"/>
      <c r="F1300" s="149"/>
      <c r="G1300" s="149"/>
      <c r="H1300" s="149"/>
      <c r="I1300" s="149"/>
      <c r="J1300" s="149"/>
    </row>
    <row r="1301" spans="1:10" x14ac:dyDescent="0.2">
      <c r="A1301" s="149"/>
      <c r="B1301" s="149"/>
      <c r="C1301" s="149"/>
      <c r="D1301" s="149"/>
      <c r="E1301" s="149"/>
      <c r="F1301" s="149"/>
      <c r="G1301" s="149"/>
      <c r="H1301" s="149"/>
      <c r="I1301" s="149"/>
      <c r="J1301" s="149"/>
    </row>
    <row r="1302" spans="1:10" x14ac:dyDescent="0.2">
      <c r="A1302" s="149"/>
      <c r="B1302" s="149"/>
      <c r="C1302" s="149"/>
      <c r="D1302" s="149"/>
      <c r="E1302" s="149"/>
      <c r="F1302" s="149"/>
      <c r="G1302" s="149"/>
      <c r="H1302" s="149"/>
      <c r="I1302" s="149"/>
      <c r="J1302" s="149"/>
    </row>
    <row r="1303" spans="1:10" x14ac:dyDescent="0.2">
      <c r="A1303" s="149"/>
      <c r="B1303" s="149"/>
      <c r="C1303" s="149"/>
      <c r="D1303" s="149"/>
      <c r="E1303" s="149"/>
      <c r="F1303" s="149"/>
      <c r="G1303" s="149"/>
      <c r="H1303" s="149"/>
      <c r="I1303" s="149"/>
      <c r="J1303" s="149"/>
    </row>
    <row r="1304" spans="1:10" x14ac:dyDescent="0.2">
      <c r="A1304" s="149"/>
      <c r="B1304" s="149"/>
      <c r="C1304" s="149"/>
      <c r="D1304" s="149"/>
      <c r="E1304" s="149"/>
      <c r="F1304" s="149"/>
      <c r="G1304" s="149"/>
      <c r="H1304" s="149"/>
      <c r="I1304" s="149"/>
      <c r="J1304" s="149"/>
    </row>
    <row r="1305" spans="1:10" x14ac:dyDescent="0.2">
      <c r="A1305" s="149"/>
      <c r="B1305" s="149"/>
      <c r="C1305" s="149"/>
      <c r="D1305" s="149"/>
      <c r="E1305" s="149"/>
      <c r="F1305" s="149"/>
      <c r="G1305" s="149"/>
      <c r="H1305" s="149"/>
      <c r="I1305" s="149"/>
      <c r="J1305" s="149"/>
    </row>
    <row r="1306" spans="1:10" x14ac:dyDescent="0.2">
      <c r="A1306" s="149"/>
      <c r="B1306" s="149"/>
      <c r="C1306" s="149"/>
      <c r="D1306" s="149"/>
      <c r="E1306" s="149"/>
      <c r="F1306" s="149"/>
      <c r="G1306" s="149"/>
      <c r="H1306" s="149"/>
      <c r="I1306" s="149"/>
      <c r="J1306" s="149"/>
    </row>
    <row r="1307" spans="1:10" x14ac:dyDescent="0.2">
      <c r="A1307" s="149"/>
      <c r="B1307" s="149"/>
      <c r="C1307" s="149"/>
      <c r="D1307" s="149"/>
      <c r="E1307" s="149"/>
      <c r="F1307" s="149"/>
      <c r="G1307" s="149"/>
      <c r="H1307" s="149"/>
      <c r="I1307" s="149"/>
      <c r="J1307" s="149"/>
    </row>
    <row r="1308" spans="1:10" x14ac:dyDescent="0.2">
      <c r="A1308" s="149"/>
      <c r="B1308" s="149"/>
      <c r="C1308" s="149"/>
      <c r="D1308" s="149"/>
      <c r="E1308" s="149"/>
      <c r="F1308" s="149"/>
      <c r="G1308" s="149"/>
      <c r="H1308" s="149"/>
      <c r="I1308" s="149"/>
      <c r="J1308" s="149"/>
    </row>
    <row r="1309" spans="1:10" x14ac:dyDescent="0.2">
      <c r="A1309" s="149"/>
      <c r="B1309" s="149"/>
      <c r="C1309" s="149"/>
      <c r="D1309" s="149"/>
      <c r="E1309" s="149"/>
      <c r="F1309" s="149"/>
      <c r="G1309" s="149"/>
      <c r="H1309" s="149"/>
      <c r="I1309" s="149"/>
      <c r="J1309" s="149"/>
    </row>
    <row r="1310" spans="1:10" x14ac:dyDescent="0.2">
      <c r="A1310" s="149"/>
      <c r="B1310" s="149"/>
      <c r="C1310" s="149"/>
      <c r="D1310" s="149"/>
      <c r="E1310" s="149"/>
      <c r="F1310" s="149"/>
      <c r="G1310" s="149"/>
      <c r="H1310" s="149"/>
      <c r="I1310" s="149"/>
      <c r="J1310" s="149"/>
    </row>
    <row r="1311" spans="1:10" x14ac:dyDescent="0.2">
      <c r="A1311" s="149"/>
      <c r="B1311" s="149"/>
      <c r="C1311" s="149"/>
      <c r="D1311" s="149"/>
      <c r="E1311" s="149"/>
      <c r="F1311" s="149"/>
      <c r="G1311" s="149"/>
      <c r="H1311" s="149"/>
      <c r="I1311" s="149"/>
      <c r="J1311" s="149"/>
    </row>
    <row r="1312" spans="1:10" x14ac:dyDescent="0.2">
      <c r="A1312" s="149"/>
      <c r="B1312" s="149"/>
      <c r="C1312" s="149"/>
      <c r="D1312" s="149"/>
      <c r="E1312" s="149"/>
      <c r="F1312" s="149"/>
      <c r="G1312" s="149"/>
      <c r="H1312" s="149"/>
      <c r="I1312" s="149"/>
      <c r="J1312" s="149"/>
    </row>
    <row r="1313" spans="1:10" x14ac:dyDescent="0.2">
      <c r="A1313" s="149"/>
      <c r="B1313" s="149"/>
      <c r="C1313" s="149"/>
      <c r="D1313" s="149"/>
      <c r="E1313" s="149"/>
      <c r="F1313" s="149"/>
      <c r="G1313" s="149"/>
      <c r="H1313" s="149"/>
      <c r="I1313" s="149"/>
      <c r="J1313" s="149"/>
    </row>
    <row r="1314" spans="1:10" x14ac:dyDescent="0.2">
      <c r="A1314" s="149"/>
      <c r="B1314" s="149"/>
      <c r="C1314" s="149"/>
      <c r="D1314" s="149"/>
      <c r="E1314" s="149"/>
      <c r="F1314" s="149"/>
      <c r="G1314" s="149"/>
      <c r="H1314" s="149"/>
      <c r="I1314" s="149"/>
      <c r="J1314" s="149"/>
    </row>
    <row r="1315" spans="1:10" x14ac:dyDescent="0.2">
      <c r="A1315" s="149"/>
      <c r="B1315" s="149"/>
      <c r="C1315" s="149"/>
      <c r="D1315" s="149"/>
      <c r="E1315" s="149"/>
      <c r="F1315" s="149"/>
      <c r="G1315" s="149"/>
      <c r="H1315" s="149"/>
      <c r="I1315" s="149"/>
      <c r="J1315" s="149"/>
    </row>
    <row r="1316" spans="1:10" x14ac:dyDescent="0.2">
      <c r="A1316" s="149"/>
      <c r="B1316" s="149"/>
      <c r="C1316" s="149"/>
      <c r="D1316" s="149"/>
      <c r="E1316" s="149"/>
      <c r="F1316" s="149"/>
      <c r="G1316" s="149"/>
      <c r="H1316" s="149"/>
      <c r="I1316" s="149"/>
      <c r="J1316" s="149"/>
    </row>
    <row r="1317" spans="1:10" x14ac:dyDescent="0.2">
      <c r="A1317" s="149"/>
      <c r="B1317" s="149"/>
      <c r="C1317" s="149"/>
      <c r="D1317" s="149"/>
      <c r="E1317" s="149"/>
      <c r="F1317" s="149"/>
      <c r="G1317" s="149"/>
      <c r="H1317" s="149"/>
      <c r="I1317" s="149"/>
      <c r="J1317" s="149"/>
    </row>
    <row r="1318" spans="1:10" x14ac:dyDescent="0.2">
      <c r="A1318" s="149"/>
      <c r="B1318" s="149"/>
      <c r="C1318" s="149"/>
      <c r="D1318" s="149"/>
      <c r="E1318" s="149"/>
      <c r="F1318" s="149"/>
      <c r="G1318" s="149"/>
      <c r="H1318" s="149"/>
      <c r="I1318" s="149"/>
      <c r="J1318" s="149"/>
    </row>
    <row r="1319" spans="1:10" x14ac:dyDescent="0.2">
      <c r="A1319" s="149"/>
      <c r="B1319" s="149"/>
      <c r="C1319" s="149"/>
      <c r="D1319" s="149"/>
      <c r="E1319" s="149"/>
      <c r="F1319" s="149"/>
      <c r="G1319" s="149"/>
      <c r="H1319" s="149"/>
      <c r="I1319" s="149"/>
      <c r="J1319" s="149"/>
    </row>
    <row r="1320" spans="1:10" x14ac:dyDescent="0.2">
      <c r="A1320" s="149"/>
      <c r="B1320" s="149"/>
      <c r="C1320" s="149"/>
      <c r="D1320" s="149"/>
      <c r="E1320" s="149"/>
      <c r="F1320" s="149"/>
      <c r="G1320" s="149"/>
      <c r="H1320" s="149"/>
      <c r="I1320" s="149"/>
      <c r="J1320" s="149"/>
    </row>
    <row r="1321" spans="1:10" x14ac:dyDescent="0.2">
      <c r="A1321" s="149"/>
      <c r="B1321" s="149"/>
      <c r="C1321" s="149"/>
      <c r="D1321" s="149"/>
      <c r="E1321" s="149"/>
      <c r="F1321" s="149"/>
      <c r="G1321" s="149"/>
      <c r="H1321" s="149"/>
      <c r="I1321" s="149"/>
      <c r="J1321" s="149"/>
    </row>
    <row r="1322" spans="1:10" x14ac:dyDescent="0.2">
      <c r="A1322" s="149"/>
      <c r="B1322" s="149"/>
      <c r="C1322" s="149"/>
      <c r="D1322" s="149"/>
      <c r="E1322" s="149"/>
      <c r="F1322" s="149"/>
      <c r="G1322" s="149"/>
      <c r="H1322" s="149"/>
      <c r="I1322" s="149"/>
      <c r="J1322" s="149"/>
    </row>
    <row r="1323" spans="1:10" x14ac:dyDescent="0.2">
      <c r="A1323" s="149"/>
      <c r="B1323" s="149"/>
      <c r="C1323" s="149"/>
      <c r="D1323" s="149"/>
      <c r="E1323" s="149"/>
      <c r="F1323" s="149"/>
      <c r="G1323" s="149"/>
      <c r="H1323" s="149"/>
      <c r="I1323" s="149"/>
      <c r="J1323" s="149"/>
    </row>
    <row r="1324" spans="1:10" x14ac:dyDescent="0.2">
      <c r="A1324" s="149"/>
      <c r="B1324" s="149"/>
      <c r="C1324" s="149"/>
      <c r="D1324" s="149"/>
      <c r="E1324" s="149"/>
      <c r="F1324" s="149"/>
      <c r="G1324" s="149"/>
      <c r="H1324" s="149"/>
      <c r="I1324" s="149"/>
      <c r="J1324" s="149"/>
    </row>
    <row r="1325" spans="1:10" x14ac:dyDescent="0.2">
      <c r="A1325" s="149"/>
      <c r="B1325" s="149"/>
      <c r="C1325" s="149"/>
      <c r="D1325" s="149"/>
      <c r="E1325" s="149"/>
      <c r="F1325" s="149"/>
      <c r="G1325" s="149"/>
      <c r="H1325" s="149"/>
      <c r="I1325" s="149"/>
      <c r="J1325" s="149"/>
    </row>
    <row r="1326" spans="1:10" x14ac:dyDescent="0.2">
      <c r="A1326" s="149"/>
      <c r="B1326" s="149"/>
      <c r="C1326" s="149"/>
      <c r="D1326" s="149"/>
      <c r="E1326" s="149"/>
      <c r="F1326" s="149"/>
      <c r="G1326" s="149"/>
      <c r="H1326" s="149"/>
      <c r="I1326" s="149"/>
      <c r="J1326" s="149"/>
    </row>
    <row r="1327" spans="1:10" x14ac:dyDescent="0.2">
      <c r="A1327" s="149"/>
      <c r="B1327" s="149"/>
      <c r="C1327" s="149"/>
      <c r="D1327" s="149"/>
      <c r="E1327" s="149"/>
      <c r="F1327" s="149"/>
      <c r="G1327" s="149"/>
      <c r="H1327" s="149"/>
      <c r="I1327" s="149"/>
      <c r="J1327" s="149"/>
    </row>
    <row r="1328" spans="1:10" x14ac:dyDescent="0.2">
      <c r="A1328" s="149"/>
      <c r="B1328" s="149"/>
      <c r="C1328" s="149"/>
      <c r="D1328" s="149"/>
      <c r="E1328" s="149"/>
      <c r="F1328" s="149"/>
      <c r="G1328" s="149"/>
      <c r="H1328" s="149"/>
      <c r="I1328" s="149"/>
      <c r="J1328" s="149"/>
    </row>
    <row r="1329" spans="1:10" x14ac:dyDescent="0.2">
      <c r="A1329" s="149"/>
      <c r="B1329" s="149"/>
      <c r="C1329" s="149"/>
      <c r="D1329" s="149"/>
      <c r="E1329" s="149"/>
      <c r="F1329" s="149"/>
      <c r="G1329" s="149"/>
      <c r="H1329" s="149"/>
      <c r="I1329" s="149"/>
      <c r="J1329" s="149"/>
    </row>
    <row r="1330" spans="1:10" x14ac:dyDescent="0.2">
      <c r="A1330" s="149"/>
      <c r="B1330" s="149"/>
      <c r="C1330" s="149"/>
      <c r="D1330" s="149"/>
      <c r="E1330" s="149"/>
      <c r="F1330" s="149"/>
      <c r="G1330" s="149"/>
      <c r="H1330" s="149"/>
      <c r="I1330" s="149"/>
      <c r="J1330" s="149"/>
    </row>
    <row r="1331" spans="1:10" x14ac:dyDescent="0.2">
      <c r="A1331" s="149"/>
      <c r="B1331" s="149"/>
      <c r="C1331" s="149"/>
      <c r="D1331" s="149"/>
      <c r="E1331" s="149"/>
      <c r="F1331" s="149"/>
      <c r="G1331" s="149"/>
      <c r="H1331" s="149"/>
      <c r="I1331" s="149"/>
      <c r="J1331" s="149"/>
    </row>
    <row r="1332" spans="1:10" x14ac:dyDescent="0.2">
      <c r="A1332" s="149"/>
      <c r="B1332" s="149"/>
      <c r="C1332" s="149"/>
      <c r="D1332" s="149"/>
      <c r="E1332" s="149"/>
      <c r="F1332" s="149"/>
      <c r="G1332" s="149"/>
      <c r="H1332" s="149"/>
      <c r="I1332" s="149"/>
      <c r="J1332" s="149"/>
    </row>
    <row r="1333" spans="1:10" x14ac:dyDescent="0.2">
      <c r="A1333" s="149"/>
      <c r="B1333" s="149"/>
      <c r="C1333" s="149"/>
      <c r="D1333" s="149"/>
      <c r="E1333" s="149"/>
      <c r="F1333" s="149"/>
      <c r="G1333" s="149"/>
      <c r="H1333" s="149"/>
      <c r="I1333" s="149"/>
      <c r="J1333" s="149"/>
    </row>
    <row r="1334" spans="1:10" x14ac:dyDescent="0.2">
      <c r="A1334" s="149"/>
      <c r="B1334" s="149"/>
      <c r="C1334" s="149"/>
      <c r="D1334" s="149"/>
      <c r="E1334" s="149"/>
      <c r="F1334" s="149"/>
      <c r="G1334" s="149"/>
      <c r="H1334" s="149"/>
      <c r="I1334" s="149"/>
      <c r="J1334" s="149"/>
    </row>
    <row r="1335" spans="1:10" x14ac:dyDescent="0.2">
      <c r="A1335" s="149"/>
      <c r="B1335" s="149"/>
      <c r="C1335" s="149"/>
      <c r="D1335" s="149"/>
      <c r="E1335" s="149"/>
      <c r="F1335" s="149"/>
      <c r="G1335" s="149"/>
      <c r="H1335" s="149"/>
      <c r="I1335" s="149"/>
      <c r="J1335" s="149"/>
    </row>
    <row r="1336" spans="1:10" x14ac:dyDescent="0.2">
      <c r="A1336" s="149"/>
      <c r="B1336" s="149"/>
      <c r="C1336" s="149"/>
      <c r="D1336" s="149"/>
      <c r="E1336" s="149"/>
      <c r="F1336" s="149"/>
      <c r="G1336" s="149"/>
      <c r="H1336" s="149"/>
      <c r="I1336" s="149"/>
      <c r="J1336" s="149"/>
    </row>
    <row r="1337" spans="1:10" x14ac:dyDescent="0.2">
      <c r="A1337" s="149"/>
      <c r="B1337" s="149"/>
      <c r="C1337" s="149"/>
      <c r="D1337" s="149"/>
      <c r="E1337" s="149"/>
      <c r="F1337" s="149"/>
      <c r="G1337" s="149"/>
      <c r="H1337" s="149"/>
      <c r="I1337" s="149"/>
      <c r="J1337" s="149"/>
    </row>
    <row r="1338" spans="1:10" x14ac:dyDescent="0.2">
      <c r="A1338" s="149"/>
      <c r="B1338" s="149"/>
      <c r="C1338" s="149"/>
      <c r="D1338" s="149"/>
      <c r="E1338" s="149"/>
      <c r="F1338" s="149"/>
      <c r="G1338" s="149"/>
      <c r="H1338" s="149"/>
      <c r="I1338" s="149"/>
      <c r="J1338" s="149"/>
    </row>
    <row r="1339" spans="1:10" x14ac:dyDescent="0.2">
      <c r="A1339" s="149"/>
      <c r="B1339" s="149"/>
      <c r="C1339" s="149"/>
      <c r="D1339" s="149"/>
      <c r="E1339" s="149"/>
      <c r="F1339" s="149"/>
      <c r="G1339" s="149"/>
      <c r="H1339" s="149"/>
      <c r="I1339" s="149"/>
      <c r="J1339" s="149"/>
    </row>
    <row r="1340" spans="1:10" x14ac:dyDescent="0.2">
      <c r="A1340" s="149"/>
      <c r="B1340" s="149"/>
      <c r="C1340" s="149"/>
      <c r="D1340" s="149"/>
      <c r="E1340" s="149"/>
      <c r="F1340" s="149"/>
      <c r="G1340" s="149"/>
      <c r="H1340" s="149"/>
      <c r="I1340" s="149"/>
      <c r="J1340" s="149"/>
    </row>
    <row r="1341" spans="1:10" x14ac:dyDescent="0.2">
      <c r="A1341" s="149"/>
      <c r="B1341" s="149"/>
      <c r="C1341" s="149"/>
      <c r="D1341" s="149"/>
      <c r="E1341" s="149"/>
      <c r="F1341" s="149"/>
      <c r="G1341" s="149"/>
      <c r="H1341" s="149"/>
      <c r="I1341" s="149"/>
      <c r="J1341" s="149"/>
    </row>
    <row r="1342" spans="1:10" x14ac:dyDescent="0.2">
      <c r="A1342" s="149"/>
      <c r="B1342" s="149"/>
      <c r="C1342" s="149"/>
      <c r="D1342" s="149"/>
      <c r="E1342" s="149"/>
      <c r="F1342" s="149"/>
      <c r="G1342" s="149"/>
      <c r="H1342" s="149"/>
      <c r="I1342" s="149"/>
      <c r="J1342" s="149"/>
    </row>
    <row r="1343" spans="1:10" x14ac:dyDescent="0.2">
      <c r="A1343" s="149"/>
      <c r="B1343" s="149"/>
      <c r="C1343" s="149"/>
      <c r="D1343" s="149"/>
      <c r="E1343" s="149"/>
      <c r="F1343" s="149"/>
      <c r="G1343" s="149"/>
      <c r="H1343" s="149"/>
      <c r="I1343" s="149"/>
      <c r="J1343" s="149"/>
    </row>
    <row r="1344" spans="1:10" x14ac:dyDescent="0.2">
      <c r="A1344" s="149"/>
      <c r="B1344" s="149"/>
      <c r="C1344" s="149"/>
      <c r="D1344" s="149"/>
      <c r="E1344" s="149"/>
      <c r="F1344" s="149"/>
      <c r="G1344" s="149"/>
      <c r="H1344" s="149"/>
      <c r="I1344" s="149"/>
      <c r="J1344" s="149"/>
    </row>
    <row r="1345" spans="1:10" x14ac:dyDescent="0.2">
      <c r="A1345" s="149"/>
      <c r="B1345" s="149"/>
      <c r="C1345" s="149"/>
      <c r="D1345" s="149"/>
      <c r="E1345" s="149"/>
      <c r="F1345" s="149"/>
      <c r="G1345" s="149"/>
      <c r="H1345" s="149"/>
      <c r="I1345" s="149"/>
      <c r="J1345" s="149"/>
    </row>
    <row r="1346" spans="1:10" x14ac:dyDescent="0.2">
      <c r="A1346" s="149"/>
      <c r="B1346" s="149"/>
      <c r="C1346" s="149"/>
      <c r="D1346" s="149"/>
      <c r="E1346" s="149"/>
      <c r="F1346" s="149"/>
      <c r="G1346" s="149"/>
      <c r="H1346" s="149"/>
      <c r="I1346" s="149"/>
      <c r="J1346" s="149"/>
    </row>
    <row r="1347" spans="1:10" x14ac:dyDescent="0.2">
      <c r="A1347" s="149"/>
      <c r="B1347" s="149"/>
      <c r="C1347" s="149"/>
      <c r="D1347" s="149"/>
      <c r="E1347" s="149"/>
      <c r="F1347" s="149"/>
      <c r="G1347" s="149"/>
      <c r="H1347" s="149"/>
      <c r="I1347" s="149"/>
      <c r="J1347" s="149"/>
    </row>
    <row r="1348" spans="1:10" x14ac:dyDescent="0.2">
      <c r="A1348" s="149"/>
      <c r="B1348" s="149"/>
      <c r="C1348" s="149"/>
      <c r="D1348" s="149"/>
      <c r="E1348" s="149"/>
      <c r="F1348" s="149"/>
      <c r="G1348" s="149"/>
      <c r="H1348" s="149"/>
      <c r="I1348" s="149"/>
      <c r="J1348" s="149"/>
    </row>
    <row r="1349" spans="1:10" x14ac:dyDescent="0.2">
      <c r="A1349" s="149"/>
      <c r="B1349" s="149"/>
      <c r="C1349" s="149"/>
      <c r="D1349" s="149"/>
      <c r="E1349" s="149"/>
      <c r="F1349" s="149"/>
      <c r="G1349" s="149"/>
      <c r="H1349" s="149"/>
      <c r="I1349" s="149"/>
      <c r="J1349" s="149"/>
    </row>
    <row r="1350" spans="1:10" x14ac:dyDescent="0.2">
      <c r="A1350" s="149"/>
      <c r="B1350" s="149"/>
      <c r="C1350" s="149"/>
      <c r="D1350" s="149"/>
      <c r="E1350" s="149"/>
      <c r="F1350" s="149"/>
      <c r="G1350" s="149"/>
      <c r="H1350" s="149"/>
      <c r="I1350" s="149"/>
      <c r="J1350" s="149"/>
    </row>
    <row r="1351" spans="1:10" x14ac:dyDescent="0.2">
      <c r="A1351" s="149"/>
      <c r="B1351" s="149"/>
      <c r="C1351" s="149"/>
      <c r="D1351" s="149"/>
      <c r="E1351" s="149"/>
      <c r="F1351" s="149"/>
      <c r="G1351" s="149"/>
      <c r="H1351" s="149"/>
      <c r="I1351" s="149"/>
      <c r="J1351" s="149"/>
    </row>
    <row r="1352" spans="1:10" x14ac:dyDescent="0.2">
      <c r="A1352" s="149"/>
      <c r="B1352" s="149"/>
      <c r="C1352" s="149"/>
      <c r="D1352" s="149"/>
      <c r="E1352" s="149"/>
      <c r="F1352" s="149"/>
      <c r="G1352" s="149"/>
      <c r="H1352" s="149"/>
      <c r="I1352" s="149"/>
      <c r="J1352" s="149"/>
    </row>
    <row r="1353" spans="1:10" x14ac:dyDescent="0.2">
      <c r="A1353" s="149"/>
      <c r="B1353" s="149"/>
      <c r="C1353" s="149"/>
      <c r="D1353" s="149"/>
      <c r="E1353" s="149"/>
      <c r="F1353" s="149"/>
      <c r="G1353" s="149"/>
      <c r="H1353" s="149"/>
      <c r="I1353" s="149"/>
      <c r="J1353" s="149"/>
    </row>
    <row r="1354" spans="1:10" x14ac:dyDescent="0.2">
      <c r="A1354" s="149"/>
      <c r="B1354" s="149"/>
      <c r="C1354" s="149"/>
      <c r="D1354" s="149"/>
      <c r="E1354" s="149"/>
      <c r="F1354" s="149"/>
      <c r="G1354" s="149"/>
      <c r="H1354" s="149"/>
      <c r="I1354" s="149"/>
      <c r="J1354" s="149"/>
    </row>
    <row r="1355" spans="1:10" x14ac:dyDescent="0.2">
      <c r="A1355" s="149"/>
      <c r="B1355" s="149"/>
      <c r="C1355" s="149"/>
      <c r="D1355" s="149"/>
      <c r="E1355" s="149"/>
      <c r="F1355" s="149"/>
      <c r="G1355" s="149"/>
      <c r="H1355" s="149"/>
      <c r="I1355" s="149"/>
      <c r="J1355" s="149"/>
    </row>
    <row r="1356" spans="1:10" x14ac:dyDescent="0.2">
      <c r="A1356" s="149"/>
      <c r="B1356" s="149"/>
      <c r="C1356" s="149"/>
      <c r="D1356" s="149"/>
      <c r="E1356" s="149"/>
      <c r="F1356" s="149"/>
      <c r="G1356" s="149"/>
      <c r="H1356" s="149"/>
      <c r="I1356" s="149"/>
      <c r="J1356" s="149"/>
    </row>
    <row r="1357" spans="1:10" x14ac:dyDescent="0.2">
      <c r="A1357" s="149"/>
      <c r="B1357" s="149"/>
      <c r="C1357" s="149"/>
      <c r="D1357" s="149"/>
      <c r="E1357" s="149"/>
      <c r="F1357" s="149"/>
      <c r="G1357" s="149"/>
      <c r="H1357" s="149"/>
      <c r="I1357" s="149"/>
      <c r="J1357" s="149"/>
    </row>
    <row r="1358" spans="1:10" x14ac:dyDescent="0.2">
      <c r="A1358" s="149"/>
      <c r="B1358" s="149"/>
      <c r="C1358" s="149"/>
      <c r="D1358" s="149"/>
      <c r="E1358" s="149"/>
      <c r="F1358" s="149"/>
      <c r="G1358" s="149"/>
      <c r="H1358" s="149"/>
      <c r="I1358" s="149"/>
      <c r="J1358" s="149"/>
    </row>
    <row r="1359" spans="1:10" x14ac:dyDescent="0.2">
      <c r="A1359" s="149"/>
      <c r="B1359" s="149"/>
      <c r="C1359" s="149"/>
      <c r="D1359" s="149"/>
      <c r="E1359" s="149"/>
      <c r="F1359" s="149"/>
      <c r="G1359" s="149"/>
      <c r="H1359" s="149"/>
      <c r="I1359" s="149"/>
      <c r="J1359" s="149"/>
    </row>
    <row r="1360" spans="1:10" x14ac:dyDescent="0.2">
      <c r="A1360" s="149"/>
      <c r="B1360" s="149"/>
      <c r="C1360" s="149"/>
      <c r="D1360" s="149"/>
      <c r="E1360" s="149"/>
      <c r="F1360" s="149"/>
      <c r="G1360" s="149"/>
      <c r="H1360" s="149"/>
      <c r="I1360" s="149"/>
      <c r="J1360" s="149"/>
    </row>
    <row r="1361" spans="1:10" x14ac:dyDescent="0.2">
      <c r="A1361" s="149"/>
      <c r="B1361" s="149"/>
      <c r="C1361" s="149"/>
      <c r="D1361" s="149"/>
      <c r="E1361" s="149"/>
      <c r="F1361" s="149"/>
      <c r="G1361" s="149"/>
      <c r="H1361" s="149"/>
      <c r="I1361" s="149"/>
      <c r="J1361" s="149"/>
    </row>
    <row r="1362" spans="1:10" x14ac:dyDescent="0.2">
      <c r="A1362" s="149"/>
      <c r="B1362" s="149"/>
      <c r="C1362" s="149"/>
      <c r="D1362" s="149"/>
      <c r="E1362" s="149"/>
      <c r="F1362" s="149"/>
      <c r="G1362" s="149"/>
      <c r="H1362" s="149"/>
      <c r="I1362" s="149"/>
      <c r="J1362" s="149"/>
    </row>
    <row r="1363" spans="1:10" x14ac:dyDescent="0.2">
      <c r="A1363" s="149"/>
      <c r="B1363" s="149"/>
      <c r="C1363" s="149"/>
      <c r="D1363" s="149"/>
      <c r="E1363" s="149"/>
      <c r="F1363" s="149"/>
      <c r="G1363" s="149"/>
      <c r="H1363" s="149"/>
      <c r="I1363" s="149"/>
      <c r="J1363" s="149"/>
    </row>
    <row r="1364" spans="1:10" x14ac:dyDescent="0.2">
      <c r="A1364" s="149"/>
      <c r="B1364" s="149"/>
      <c r="C1364" s="149"/>
      <c r="D1364" s="149"/>
      <c r="E1364" s="149"/>
      <c r="F1364" s="149"/>
      <c r="G1364" s="149"/>
      <c r="H1364" s="149"/>
      <c r="I1364" s="149"/>
      <c r="J1364" s="149"/>
    </row>
    <row r="1365" spans="1:10" x14ac:dyDescent="0.2">
      <c r="A1365" s="149"/>
      <c r="B1365" s="149"/>
      <c r="C1365" s="149"/>
      <c r="D1365" s="149"/>
      <c r="E1365" s="149"/>
      <c r="F1365" s="149"/>
      <c r="G1365" s="149"/>
      <c r="H1365" s="149"/>
      <c r="I1365" s="149"/>
      <c r="J1365" s="149"/>
    </row>
    <row r="1366" spans="1:10" x14ac:dyDescent="0.2">
      <c r="A1366" s="149"/>
      <c r="B1366" s="149"/>
      <c r="C1366" s="149"/>
      <c r="D1366" s="149"/>
      <c r="E1366" s="149"/>
      <c r="F1366" s="149"/>
      <c r="G1366" s="149"/>
      <c r="H1366" s="149"/>
      <c r="I1366" s="149"/>
      <c r="J1366" s="149"/>
    </row>
    <row r="1367" spans="1:10" x14ac:dyDescent="0.2">
      <c r="A1367" s="149"/>
      <c r="B1367" s="149"/>
      <c r="C1367" s="149"/>
      <c r="D1367" s="149"/>
      <c r="E1367" s="149"/>
      <c r="F1367" s="149"/>
      <c r="G1367" s="149"/>
      <c r="H1367" s="149"/>
      <c r="I1367" s="149"/>
      <c r="J1367" s="149"/>
    </row>
    <row r="1368" spans="1:10" x14ac:dyDescent="0.2">
      <c r="A1368" s="149"/>
      <c r="B1368" s="149"/>
      <c r="C1368" s="149"/>
      <c r="D1368" s="149"/>
      <c r="E1368" s="149"/>
      <c r="F1368" s="149"/>
      <c r="G1368" s="149"/>
      <c r="H1368" s="149"/>
      <c r="I1368" s="149"/>
      <c r="J1368" s="149"/>
    </row>
    <row r="1369" spans="1:10" x14ac:dyDescent="0.2">
      <c r="A1369" s="149"/>
      <c r="B1369" s="149"/>
      <c r="C1369" s="149"/>
      <c r="D1369" s="149"/>
      <c r="E1369" s="149"/>
      <c r="F1369" s="149"/>
      <c r="G1369" s="149"/>
      <c r="H1369" s="149"/>
      <c r="I1369" s="149"/>
      <c r="J1369" s="149"/>
    </row>
    <row r="1370" spans="1:10" x14ac:dyDescent="0.2">
      <c r="A1370" s="149"/>
      <c r="B1370" s="149"/>
      <c r="C1370" s="149"/>
      <c r="D1370" s="149"/>
      <c r="E1370" s="149"/>
      <c r="F1370" s="149"/>
      <c r="G1370" s="149"/>
      <c r="H1370" s="149"/>
      <c r="I1370" s="149"/>
      <c r="J1370" s="149"/>
    </row>
    <row r="1371" spans="1:10" x14ac:dyDescent="0.2">
      <c r="A1371" s="149"/>
      <c r="B1371" s="149"/>
      <c r="C1371" s="149"/>
      <c r="D1371" s="149"/>
      <c r="E1371" s="149"/>
      <c r="F1371" s="149"/>
      <c r="G1371" s="149"/>
      <c r="H1371" s="149"/>
      <c r="I1371" s="149"/>
      <c r="J1371" s="149"/>
    </row>
    <row r="1372" spans="1:10" x14ac:dyDescent="0.2">
      <c r="A1372" s="149"/>
      <c r="B1372" s="149"/>
      <c r="C1372" s="149"/>
      <c r="D1372" s="149"/>
      <c r="E1372" s="149"/>
      <c r="F1372" s="149"/>
      <c r="G1372" s="149"/>
      <c r="H1372" s="149"/>
      <c r="I1372" s="149"/>
      <c r="J1372" s="149"/>
    </row>
    <row r="1373" spans="1:10" x14ac:dyDescent="0.2">
      <c r="A1373" s="149"/>
      <c r="B1373" s="149"/>
      <c r="C1373" s="149"/>
      <c r="D1373" s="149"/>
      <c r="E1373" s="149"/>
      <c r="F1373" s="149"/>
      <c r="G1373" s="149"/>
      <c r="H1373" s="149"/>
      <c r="I1373" s="149"/>
      <c r="J1373" s="149"/>
    </row>
    <row r="1374" spans="1:10" x14ac:dyDescent="0.2">
      <c r="A1374" s="149"/>
      <c r="B1374" s="149"/>
      <c r="C1374" s="149"/>
      <c r="D1374" s="149"/>
      <c r="E1374" s="149"/>
      <c r="F1374" s="149"/>
      <c r="G1374" s="149"/>
      <c r="H1374" s="149"/>
      <c r="I1374" s="149"/>
      <c r="J1374" s="149"/>
    </row>
    <row r="1375" spans="1:10" x14ac:dyDescent="0.2">
      <c r="A1375" s="149"/>
      <c r="B1375" s="149"/>
      <c r="C1375" s="149"/>
      <c r="D1375" s="149"/>
      <c r="E1375" s="149"/>
      <c r="F1375" s="149"/>
      <c r="G1375" s="149"/>
      <c r="H1375" s="149"/>
      <c r="I1375" s="149"/>
      <c r="J1375" s="149"/>
    </row>
    <row r="1376" spans="1:10" x14ac:dyDescent="0.2">
      <c r="A1376" s="149"/>
      <c r="B1376" s="149"/>
      <c r="C1376" s="149"/>
      <c r="D1376" s="149"/>
      <c r="E1376" s="149"/>
      <c r="F1376" s="149"/>
      <c r="G1376" s="149"/>
      <c r="H1376" s="149"/>
      <c r="I1376" s="149"/>
      <c r="J1376" s="149"/>
    </row>
    <row r="1377" spans="1:10" x14ac:dyDescent="0.2">
      <c r="A1377" s="149"/>
      <c r="B1377" s="149"/>
      <c r="C1377" s="149"/>
      <c r="D1377" s="149"/>
      <c r="E1377" s="149"/>
      <c r="F1377" s="149"/>
      <c r="G1377" s="149"/>
      <c r="H1377" s="149"/>
      <c r="I1377" s="149"/>
      <c r="J1377" s="149"/>
    </row>
    <row r="1378" spans="1:10" x14ac:dyDescent="0.2">
      <c r="A1378" s="149"/>
      <c r="B1378" s="149"/>
      <c r="C1378" s="149"/>
      <c r="D1378" s="149"/>
      <c r="E1378" s="149"/>
      <c r="F1378" s="149"/>
      <c r="G1378" s="149"/>
      <c r="H1378" s="149"/>
      <c r="I1378" s="149"/>
      <c r="J1378" s="149"/>
    </row>
    <row r="1379" spans="1:10" x14ac:dyDescent="0.2">
      <c r="A1379" s="149"/>
      <c r="B1379" s="149"/>
      <c r="C1379" s="149"/>
      <c r="D1379" s="149"/>
      <c r="E1379" s="149"/>
      <c r="F1379" s="149"/>
      <c r="G1379" s="149"/>
      <c r="H1379" s="149"/>
      <c r="I1379" s="149"/>
      <c r="J1379" s="149"/>
    </row>
    <row r="1380" spans="1:10" x14ac:dyDescent="0.2">
      <c r="A1380" s="149"/>
      <c r="B1380" s="149"/>
      <c r="C1380" s="149"/>
      <c r="D1380" s="149"/>
      <c r="E1380" s="149"/>
      <c r="F1380" s="149"/>
      <c r="G1380" s="149"/>
      <c r="H1380" s="149"/>
      <c r="I1380" s="149"/>
      <c r="J1380" s="149"/>
    </row>
    <row r="1381" spans="1:10" x14ac:dyDescent="0.2">
      <c r="A1381" s="149"/>
      <c r="B1381" s="149"/>
      <c r="C1381" s="149"/>
      <c r="D1381" s="149"/>
      <c r="E1381" s="149"/>
      <c r="F1381" s="149"/>
      <c r="G1381" s="149"/>
      <c r="H1381" s="149"/>
      <c r="I1381" s="149"/>
      <c r="J1381" s="149"/>
    </row>
    <row r="1382" spans="1:10" x14ac:dyDescent="0.2">
      <c r="A1382" s="149"/>
      <c r="B1382" s="149"/>
      <c r="C1382" s="149"/>
      <c r="D1382" s="149"/>
      <c r="E1382" s="149"/>
      <c r="F1382" s="149"/>
      <c r="G1382" s="149"/>
      <c r="H1382" s="149"/>
      <c r="I1382" s="149"/>
      <c r="J1382" s="149"/>
    </row>
    <row r="1383" spans="1:10" x14ac:dyDescent="0.2">
      <c r="A1383" s="149"/>
      <c r="B1383" s="149"/>
      <c r="C1383" s="149"/>
      <c r="D1383" s="149"/>
      <c r="E1383" s="149"/>
      <c r="F1383" s="149"/>
      <c r="G1383" s="149"/>
      <c r="H1383" s="149"/>
      <c r="I1383" s="149"/>
      <c r="J1383" s="149"/>
    </row>
    <row r="1384" spans="1:10" x14ac:dyDescent="0.2">
      <c r="A1384" s="149"/>
      <c r="B1384" s="149"/>
      <c r="C1384" s="149"/>
      <c r="D1384" s="149"/>
      <c r="E1384" s="149"/>
      <c r="F1384" s="149"/>
      <c r="G1384" s="149"/>
      <c r="H1384" s="149"/>
      <c r="I1384" s="149"/>
      <c r="J1384" s="149"/>
    </row>
    <row r="1385" spans="1:10" x14ac:dyDescent="0.2">
      <c r="A1385" s="149"/>
      <c r="B1385" s="149"/>
      <c r="C1385" s="149"/>
      <c r="D1385" s="149"/>
      <c r="E1385" s="149"/>
      <c r="F1385" s="149"/>
      <c r="G1385" s="149"/>
      <c r="H1385" s="149"/>
      <c r="I1385" s="149"/>
      <c r="J1385" s="149"/>
    </row>
    <row r="1386" spans="1:10" x14ac:dyDescent="0.2">
      <c r="A1386" s="149"/>
      <c r="B1386" s="149"/>
      <c r="C1386" s="149"/>
      <c r="D1386" s="149"/>
      <c r="E1386" s="149"/>
      <c r="F1386" s="149"/>
      <c r="G1386" s="149"/>
      <c r="H1386" s="149"/>
      <c r="I1386" s="149"/>
      <c r="J1386" s="149"/>
    </row>
    <row r="1387" spans="1:10" x14ac:dyDescent="0.2">
      <c r="A1387" s="149"/>
      <c r="B1387" s="149"/>
      <c r="C1387" s="149"/>
      <c r="D1387" s="149"/>
      <c r="E1387" s="149"/>
      <c r="F1387" s="149"/>
      <c r="G1387" s="149"/>
      <c r="H1387" s="149"/>
      <c r="I1387" s="149"/>
      <c r="J1387" s="149"/>
    </row>
    <row r="1388" spans="1:10" x14ac:dyDescent="0.2">
      <c r="A1388" s="149"/>
      <c r="B1388" s="149"/>
      <c r="C1388" s="149"/>
      <c r="D1388" s="149"/>
      <c r="E1388" s="149"/>
      <c r="F1388" s="149"/>
      <c r="G1388" s="149"/>
      <c r="H1388" s="149"/>
      <c r="I1388" s="149"/>
      <c r="J1388" s="149"/>
    </row>
    <row r="1389" spans="1:10" x14ac:dyDescent="0.2">
      <c r="A1389" s="149"/>
      <c r="B1389" s="149"/>
      <c r="C1389" s="149"/>
      <c r="D1389" s="149"/>
      <c r="E1389" s="149"/>
      <c r="F1389" s="149"/>
      <c r="G1389" s="149"/>
      <c r="H1389" s="149"/>
      <c r="I1389" s="149"/>
      <c r="J1389" s="149"/>
    </row>
    <row r="1390" spans="1:10" x14ac:dyDescent="0.2">
      <c r="A1390" s="149"/>
      <c r="B1390" s="149"/>
      <c r="C1390" s="149"/>
      <c r="D1390" s="149"/>
      <c r="E1390" s="149"/>
      <c r="F1390" s="149"/>
      <c r="G1390" s="149"/>
      <c r="H1390" s="149"/>
      <c r="I1390" s="149"/>
      <c r="J1390" s="149"/>
    </row>
    <row r="1391" spans="1:10" x14ac:dyDescent="0.2">
      <c r="A1391" s="149"/>
      <c r="B1391" s="149"/>
      <c r="C1391" s="149"/>
      <c r="D1391" s="149"/>
      <c r="E1391" s="149"/>
      <c r="F1391" s="149"/>
      <c r="G1391" s="149"/>
      <c r="H1391" s="149"/>
      <c r="I1391" s="149"/>
      <c r="J1391" s="149"/>
    </row>
    <row r="1392" spans="1:10" x14ac:dyDescent="0.2">
      <c r="A1392" s="149"/>
      <c r="B1392" s="149"/>
      <c r="C1392" s="149"/>
      <c r="D1392" s="149"/>
      <c r="E1392" s="149"/>
      <c r="F1392" s="149"/>
      <c r="G1392" s="149"/>
      <c r="H1392" s="149"/>
      <c r="I1392" s="149"/>
      <c r="J1392" s="149"/>
    </row>
    <row r="1393" spans="1:10" x14ac:dyDescent="0.2">
      <c r="A1393" s="149"/>
      <c r="B1393" s="149"/>
      <c r="C1393" s="149"/>
      <c r="D1393" s="149"/>
      <c r="E1393" s="149"/>
      <c r="F1393" s="149"/>
      <c r="G1393" s="149"/>
      <c r="H1393" s="149"/>
      <c r="I1393" s="149"/>
      <c r="J1393" s="149"/>
    </row>
    <row r="1394" spans="1:10" x14ac:dyDescent="0.2">
      <c r="A1394" s="149"/>
      <c r="B1394" s="149"/>
      <c r="C1394" s="149"/>
      <c r="D1394" s="149"/>
      <c r="E1394" s="149"/>
      <c r="F1394" s="149"/>
      <c r="G1394" s="149"/>
      <c r="H1394" s="149"/>
      <c r="I1394" s="149"/>
      <c r="J1394" s="149"/>
    </row>
    <row r="1395" spans="1:10" x14ac:dyDescent="0.2">
      <c r="A1395" s="149"/>
      <c r="B1395" s="149"/>
      <c r="C1395" s="149"/>
      <c r="D1395" s="149"/>
      <c r="E1395" s="149"/>
      <c r="F1395" s="149"/>
      <c r="G1395" s="149"/>
      <c r="H1395" s="149"/>
      <c r="I1395" s="149"/>
      <c r="J1395" s="149"/>
    </row>
    <row r="1396" spans="1:10" x14ac:dyDescent="0.2">
      <c r="A1396" s="149"/>
      <c r="B1396" s="149"/>
      <c r="C1396" s="149"/>
      <c r="D1396" s="149"/>
      <c r="E1396" s="149"/>
      <c r="F1396" s="149"/>
      <c r="G1396" s="149"/>
      <c r="H1396" s="149"/>
      <c r="I1396" s="149"/>
      <c r="J1396" s="149"/>
    </row>
    <row r="1397" spans="1:10" x14ac:dyDescent="0.2">
      <c r="A1397" s="149"/>
      <c r="B1397" s="149"/>
      <c r="C1397" s="149"/>
      <c r="D1397" s="149"/>
      <c r="E1397" s="149"/>
      <c r="F1397" s="149"/>
      <c r="G1397" s="149"/>
      <c r="H1397" s="149"/>
      <c r="I1397" s="149"/>
      <c r="J1397" s="149"/>
    </row>
    <row r="1398" spans="1:10" x14ac:dyDescent="0.2">
      <c r="A1398" s="149"/>
      <c r="B1398" s="149"/>
      <c r="C1398" s="149"/>
      <c r="D1398" s="149"/>
      <c r="E1398" s="149"/>
      <c r="F1398" s="149"/>
      <c r="G1398" s="149"/>
      <c r="H1398" s="149"/>
      <c r="I1398" s="149"/>
      <c r="J1398" s="149"/>
    </row>
    <row r="1399" spans="1:10" x14ac:dyDescent="0.2">
      <c r="A1399" s="149"/>
      <c r="B1399" s="149"/>
      <c r="C1399" s="149"/>
      <c r="D1399" s="149"/>
      <c r="E1399" s="149"/>
      <c r="F1399" s="149"/>
      <c r="G1399" s="149"/>
      <c r="H1399" s="149"/>
      <c r="I1399" s="149"/>
      <c r="J1399" s="149"/>
    </row>
    <row r="1400" spans="1:10" x14ac:dyDescent="0.2">
      <c r="A1400" s="149"/>
      <c r="B1400" s="149"/>
      <c r="C1400" s="149"/>
      <c r="D1400" s="149"/>
      <c r="E1400" s="149"/>
      <c r="F1400" s="149"/>
      <c r="G1400" s="149"/>
      <c r="H1400" s="149"/>
      <c r="I1400" s="149"/>
      <c r="J1400" s="149"/>
    </row>
    <row r="1401" spans="1:10" x14ac:dyDescent="0.2">
      <c r="A1401" s="149"/>
      <c r="B1401" s="149"/>
      <c r="C1401" s="149"/>
      <c r="D1401" s="149"/>
      <c r="E1401" s="149"/>
      <c r="F1401" s="149"/>
      <c r="G1401" s="149"/>
      <c r="H1401" s="149"/>
      <c r="I1401" s="149"/>
      <c r="J1401" s="149"/>
    </row>
    <row r="1402" spans="1:10" x14ac:dyDescent="0.2">
      <c r="A1402" s="149"/>
      <c r="B1402" s="149"/>
      <c r="C1402" s="149"/>
      <c r="D1402" s="149"/>
      <c r="E1402" s="149"/>
      <c r="F1402" s="149"/>
      <c r="G1402" s="149"/>
      <c r="H1402" s="149"/>
      <c r="I1402" s="149"/>
      <c r="J1402" s="149"/>
    </row>
    <row r="1403" spans="1:10" x14ac:dyDescent="0.2">
      <c r="A1403" s="149"/>
      <c r="B1403" s="149"/>
      <c r="C1403" s="149"/>
      <c r="D1403" s="149"/>
      <c r="E1403" s="149"/>
      <c r="F1403" s="149"/>
      <c r="G1403" s="149"/>
      <c r="H1403" s="149"/>
      <c r="I1403" s="149"/>
      <c r="J1403" s="149"/>
    </row>
    <row r="1404" spans="1:10" x14ac:dyDescent="0.2">
      <c r="A1404" s="149"/>
      <c r="B1404" s="149"/>
      <c r="C1404" s="149"/>
      <c r="D1404" s="149"/>
      <c r="E1404" s="149"/>
      <c r="F1404" s="149"/>
      <c r="G1404" s="149"/>
      <c r="H1404" s="149"/>
      <c r="I1404" s="149"/>
      <c r="J1404" s="149"/>
    </row>
    <row r="1405" spans="1:10" x14ac:dyDescent="0.2">
      <c r="A1405" s="149"/>
      <c r="B1405" s="149"/>
      <c r="C1405" s="149"/>
      <c r="D1405" s="149"/>
      <c r="E1405" s="149"/>
      <c r="F1405" s="149"/>
      <c r="G1405" s="149"/>
      <c r="H1405" s="149"/>
      <c r="I1405" s="149"/>
      <c r="J1405" s="149"/>
    </row>
    <row r="1406" spans="1:10" x14ac:dyDescent="0.2">
      <c r="A1406" s="149"/>
      <c r="B1406" s="149"/>
      <c r="C1406" s="149"/>
      <c r="D1406" s="149"/>
      <c r="E1406" s="149"/>
      <c r="F1406" s="149"/>
      <c r="G1406" s="149"/>
      <c r="H1406" s="149"/>
      <c r="I1406" s="149"/>
      <c r="J1406" s="149"/>
    </row>
    <row r="1407" spans="1:10" x14ac:dyDescent="0.2">
      <c r="A1407" s="149"/>
      <c r="B1407" s="149"/>
      <c r="C1407" s="149"/>
      <c r="D1407" s="149"/>
      <c r="E1407" s="149"/>
      <c r="F1407" s="149"/>
      <c r="G1407" s="149"/>
      <c r="H1407" s="149"/>
      <c r="I1407" s="149"/>
      <c r="J1407" s="149"/>
    </row>
    <row r="1408" spans="1:10" x14ac:dyDescent="0.2">
      <c r="A1408" s="149"/>
      <c r="B1408" s="149"/>
      <c r="C1408" s="149"/>
      <c r="D1408" s="149"/>
      <c r="E1408" s="149"/>
      <c r="F1408" s="149"/>
      <c r="G1408" s="149"/>
      <c r="H1408" s="149"/>
      <c r="I1408" s="149"/>
      <c r="J1408" s="149"/>
    </row>
    <row r="1409" spans="1:10" x14ac:dyDescent="0.2">
      <c r="A1409" s="149"/>
      <c r="B1409" s="149"/>
      <c r="C1409" s="149"/>
      <c r="D1409" s="149"/>
      <c r="E1409" s="149"/>
      <c r="F1409" s="149"/>
      <c r="G1409" s="149"/>
      <c r="H1409" s="149"/>
      <c r="I1409" s="149"/>
      <c r="J1409" s="149"/>
    </row>
    <row r="1410" spans="1:10" x14ac:dyDescent="0.2">
      <c r="A1410" s="149"/>
      <c r="B1410" s="149"/>
      <c r="C1410" s="149"/>
      <c r="D1410" s="149"/>
      <c r="E1410" s="149"/>
      <c r="F1410" s="149"/>
      <c r="G1410" s="149"/>
      <c r="H1410" s="149"/>
      <c r="I1410" s="149"/>
      <c r="J1410" s="149"/>
    </row>
    <row r="1411" spans="1:10" x14ac:dyDescent="0.2">
      <c r="A1411" s="149"/>
      <c r="B1411" s="149"/>
      <c r="C1411" s="149"/>
      <c r="D1411" s="149"/>
      <c r="E1411" s="149"/>
      <c r="F1411" s="149"/>
      <c r="G1411" s="149"/>
      <c r="H1411" s="149"/>
      <c r="I1411" s="149"/>
      <c r="J1411" s="149"/>
    </row>
    <row r="1412" spans="1:10" x14ac:dyDescent="0.2">
      <c r="A1412" s="149"/>
      <c r="B1412" s="149"/>
      <c r="C1412" s="149"/>
      <c r="D1412" s="149"/>
      <c r="E1412" s="149"/>
      <c r="F1412" s="149"/>
      <c r="G1412" s="149"/>
      <c r="H1412" s="149"/>
      <c r="I1412" s="149"/>
      <c r="J1412" s="149"/>
    </row>
    <row r="1413" spans="1:10" x14ac:dyDescent="0.2">
      <c r="A1413" s="149"/>
      <c r="B1413" s="149"/>
      <c r="C1413" s="149"/>
      <c r="D1413" s="149"/>
      <c r="E1413" s="149"/>
      <c r="F1413" s="149"/>
      <c r="G1413" s="149"/>
      <c r="H1413" s="149"/>
      <c r="I1413" s="149"/>
      <c r="J1413" s="149"/>
    </row>
    <row r="1414" spans="1:10" x14ac:dyDescent="0.2">
      <c r="A1414" s="149"/>
      <c r="B1414" s="149"/>
      <c r="C1414" s="149"/>
      <c r="D1414" s="149"/>
      <c r="E1414" s="149"/>
      <c r="F1414" s="149"/>
      <c r="G1414" s="149"/>
      <c r="H1414" s="149"/>
      <c r="I1414" s="149"/>
      <c r="J1414" s="149"/>
    </row>
    <row r="1415" spans="1:10" x14ac:dyDescent="0.2">
      <c r="A1415" s="149"/>
      <c r="B1415" s="149"/>
      <c r="C1415" s="149"/>
      <c r="D1415" s="149"/>
      <c r="E1415" s="149"/>
      <c r="F1415" s="149"/>
      <c r="G1415" s="149"/>
      <c r="H1415" s="149"/>
      <c r="I1415" s="149"/>
      <c r="J1415" s="149"/>
    </row>
    <row r="1416" spans="1:10" x14ac:dyDescent="0.2">
      <c r="A1416" s="149"/>
      <c r="B1416" s="149"/>
      <c r="C1416" s="149"/>
      <c r="D1416" s="149"/>
      <c r="E1416" s="149"/>
      <c r="F1416" s="149"/>
      <c r="G1416" s="149"/>
      <c r="H1416" s="149"/>
      <c r="I1416" s="149"/>
      <c r="J1416" s="149"/>
    </row>
    <row r="1417" spans="1:10" x14ac:dyDescent="0.2">
      <c r="A1417" s="149"/>
      <c r="B1417" s="149"/>
      <c r="C1417" s="149"/>
      <c r="D1417" s="149"/>
      <c r="E1417" s="149"/>
      <c r="F1417" s="149"/>
      <c r="G1417" s="149"/>
      <c r="H1417" s="149"/>
      <c r="I1417" s="149"/>
      <c r="J1417" s="149"/>
    </row>
    <row r="1418" spans="1:10" x14ac:dyDescent="0.2">
      <c r="A1418" s="149"/>
      <c r="B1418" s="149"/>
      <c r="C1418" s="149"/>
      <c r="D1418" s="149"/>
      <c r="E1418" s="149"/>
      <c r="F1418" s="149"/>
      <c r="G1418" s="149"/>
      <c r="H1418" s="149"/>
      <c r="I1418" s="149"/>
      <c r="J1418" s="149"/>
    </row>
    <row r="1419" spans="1:10" x14ac:dyDescent="0.2">
      <c r="A1419" s="149"/>
      <c r="B1419" s="149"/>
      <c r="C1419" s="149"/>
      <c r="D1419" s="149"/>
      <c r="E1419" s="149"/>
      <c r="F1419" s="149"/>
      <c r="G1419" s="149"/>
      <c r="H1419" s="149"/>
      <c r="I1419" s="149"/>
      <c r="J1419" s="149"/>
    </row>
    <row r="1420" spans="1:10" x14ac:dyDescent="0.2">
      <c r="A1420" s="149"/>
      <c r="B1420" s="149"/>
      <c r="C1420" s="149"/>
      <c r="D1420" s="149"/>
      <c r="E1420" s="149"/>
      <c r="F1420" s="149"/>
      <c r="G1420" s="149"/>
      <c r="H1420" s="149"/>
      <c r="I1420" s="149"/>
      <c r="J1420" s="149"/>
    </row>
    <row r="1421" spans="1:10" x14ac:dyDescent="0.2">
      <c r="A1421" s="149"/>
      <c r="B1421" s="149"/>
      <c r="C1421" s="149"/>
      <c r="D1421" s="149"/>
      <c r="E1421" s="149"/>
      <c r="F1421" s="149"/>
      <c r="G1421" s="149"/>
      <c r="H1421" s="149"/>
      <c r="I1421" s="149"/>
      <c r="J1421" s="149"/>
    </row>
    <row r="1422" spans="1:10" x14ac:dyDescent="0.2">
      <c r="A1422" s="149"/>
      <c r="B1422" s="149"/>
      <c r="C1422" s="149"/>
      <c r="D1422" s="149"/>
      <c r="E1422" s="149"/>
      <c r="F1422" s="149"/>
      <c r="G1422" s="149"/>
      <c r="H1422" s="149"/>
      <c r="I1422" s="149"/>
      <c r="J1422" s="149"/>
    </row>
    <row r="1423" spans="1:10" x14ac:dyDescent="0.2">
      <c r="A1423" s="149"/>
      <c r="B1423" s="149"/>
      <c r="C1423" s="149"/>
      <c r="D1423" s="149"/>
      <c r="E1423" s="149"/>
      <c r="F1423" s="149"/>
      <c r="G1423" s="149"/>
      <c r="H1423" s="149"/>
      <c r="I1423" s="149"/>
      <c r="J1423" s="149"/>
    </row>
    <row r="1424" spans="1:10" x14ac:dyDescent="0.2">
      <c r="A1424" s="149"/>
      <c r="B1424" s="149"/>
      <c r="C1424" s="149"/>
      <c r="D1424" s="149"/>
      <c r="E1424" s="149"/>
      <c r="F1424" s="149"/>
      <c r="G1424" s="149"/>
      <c r="H1424" s="149"/>
      <c r="I1424" s="149"/>
      <c r="J1424" s="149"/>
    </row>
    <row r="1425" spans="1:10" x14ac:dyDescent="0.2">
      <c r="A1425" s="149"/>
      <c r="B1425" s="149"/>
      <c r="C1425" s="149"/>
      <c r="D1425" s="149"/>
      <c r="E1425" s="149"/>
      <c r="F1425" s="149"/>
      <c r="G1425" s="149"/>
      <c r="H1425" s="149"/>
      <c r="I1425" s="149"/>
      <c r="J1425" s="149"/>
    </row>
    <row r="1426" spans="1:10" x14ac:dyDescent="0.2">
      <c r="A1426" s="149"/>
      <c r="B1426" s="149"/>
      <c r="C1426" s="149"/>
      <c r="D1426" s="149"/>
      <c r="E1426" s="149"/>
      <c r="F1426" s="149"/>
      <c r="G1426" s="149"/>
      <c r="H1426" s="149"/>
      <c r="I1426" s="149"/>
      <c r="J1426" s="149"/>
    </row>
    <row r="1427" spans="1:10" x14ac:dyDescent="0.2">
      <c r="A1427" s="149"/>
      <c r="B1427" s="149"/>
      <c r="C1427" s="149"/>
      <c r="D1427" s="149"/>
      <c r="E1427" s="149"/>
      <c r="F1427" s="149"/>
      <c r="G1427" s="149"/>
      <c r="H1427" s="149"/>
      <c r="I1427" s="149"/>
      <c r="J1427" s="149"/>
    </row>
    <row r="1428" spans="1:10" x14ac:dyDescent="0.2">
      <c r="A1428" s="149"/>
      <c r="B1428" s="149"/>
      <c r="C1428" s="149"/>
      <c r="D1428" s="149"/>
      <c r="E1428" s="149"/>
      <c r="F1428" s="149"/>
      <c r="G1428" s="149"/>
      <c r="H1428" s="149"/>
      <c r="I1428" s="149"/>
      <c r="J1428" s="149"/>
    </row>
    <row r="1429" spans="1:10" x14ac:dyDescent="0.2">
      <c r="A1429" s="149"/>
      <c r="B1429" s="149"/>
      <c r="C1429" s="149"/>
      <c r="D1429" s="149"/>
      <c r="E1429" s="149"/>
      <c r="F1429" s="149"/>
      <c r="G1429" s="149"/>
      <c r="H1429" s="149"/>
      <c r="I1429" s="149"/>
      <c r="J1429" s="149"/>
    </row>
    <row r="1430" spans="1:10" x14ac:dyDescent="0.2">
      <c r="A1430" s="149"/>
      <c r="B1430" s="149"/>
      <c r="C1430" s="149"/>
      <c r="D1430" s="149"/>
      <c r="E1430" s="149"/>
      <c r="F1430" s="149"/>
      <c r="G1430" s="149"/>
      <c r="H1430" s="149"/>
      <c r="I1430" s="149"/>
      <c r="J1430" s="149"/>
    </row>
    <row r="1431" spans="1:10" x14ac:dyDescent="0.2">
      <c r="A1431" s="149"/>
      <c r="B1431" s="149"/>
      <c r="C1431" s="149"/>
      <c r="D1431" s="149"/>
      <c r="E1431" s="149"/>
      <c r="F1431" s="149"/>
      <c r="G1431" s="149"/>
      <c r="H1431" s="149"/>
      <c r="I1431" s="149"/>
      <c r="J1431" s="149"/>
    </row>
    <row r="1432" spans="1:10" x14ac:dyDescent="0.2">
      <c r="A1432" s="149"/>
      <c r="B1432" s="149"/>
      <c r="C1432" s="149"/>
      <c r="D1432" s="149"/>
      <c r="E1432" s="149"/>
      <c r="F1432" s="149"/>
      <c r="G1432" s="149"/>
      <c r="H1432" s="149"/>
      <c r="I1432" s="149"/>
      <c r="J1432" s="149"/>
    </row>
    <row r="1433" spans="1:10" x14ac:dyDescent="0.2">
      <c r="A1433" s="149"/>
      <c r="B1433" s="149"/>
      <c r="C1433" s="149"/>
      <c r="D1433" s="149"/>
      <c r="E1433" s="149"/>
      <c r="F1433" s="149"/>
      <c r="G1433" s="149"/>
      <c r="H1433" s="149"/>
      <c r="I1433" s="149"/>
      <c r="J1433" s="149"/>
    </row>
    <row r="1434" spans="1:10" x14ac:dyDescent="0.2">
      <c r="A1434" s="149"/>
      <c r="B1434" s="149"/>
      <c r="C1434" s="149"/>
      <c r="D1434" s="149"/>
      <c r="E1434" s="149"/>
      <c r="F1434" s="149"/>
      <c r="G1434" s="149"/>
      <c r="H1434" s="149"/>
      <c r="I1434" s="149"/>
      <c r="J1434" s="149"/>
    </row>
    <row r="1435" spans="1:10" x14ac:dyDescent="0.2">
      <c r="A1435" s="149"/>
      <c r="B1435" s="149"/>
      <c r="C1435" s="149"/>
      <c r="D1435" s="149"/>
      <c r="E1435" s="149"/>
      <c r="F1435" s="149"/>
      <c r="G1435" s="149"/>
      <c r="H1435" s="149"/>
      <c r="I1435" s="149"/>
      <c r="J1435" s="149"/>
    </row>
    <row r="1436" spans="1:10" x14ac:dyDescent="0.2">
      <c r="A1436" s="149"/>
      <c r="B1436" s="149"/>
      <c r="C1436" s="149"/>
      <c r="D1436" s="149"/>
      <c r="E1436" s="149"/>
      <c r="F1436" s="149"/>
      <c r="G1436" s="149"/>
      <c r="H1436" s="149"/>
      <c r="I1436" s="149"/>
      <c r="J1436" s="149"/>
    </row>
    <row r="1437" spans="1:10" x14ac:dyDescent="0.2">
      <c r="A1437" s="149"/>
      <c r="B1437" s="149"/>
      <c r="C1437" s="149"/>
      <c r="D1437" s="149"/>
      <c r="E1437" s="149"/>
      <c r="F1437" s="149"/>
      <c r="G1437" s="149"/>
      <c r="H1437" s="149"/>
      <c r="I1437" s="149"/>
      <c r="J1437" s="149"/>
    </row>
    <row r="1438" spans="1:10" x14ac:dyDescent="0.2">
      <c r="A1438" s="149"/>
      <c r="B1438" s="149"/>
      <c r="C1438" s="149"/>
      <c r="D1438" s="149"/>
      <c r="E1438" s="149"/>
      <c r="F1438" s="149"/>
      <c r="G1438" s="149"/>
      <c r="H1438" s="149"/>
      <c r="I1438" s="149"/>
      <c r="J1438" s="149"/>
    </row>
    <row r="1439" spans="1:10" x14ac:dyDescent="0.2">
      <c r="A1439" s="149"/>
      <c r="B1439" s="149"/>
      <c r="C1439" s="149"/>
      <c r="D1439" s="149"/>
      <c r="E1439" s="149"/>
      <c r="F1439" s="149"/>
      <c r="G1439" s="149"/>
      <c r="H1439" s="149"/>
      <c r="I1439" s="149"/>
      <c r="J1439" s="149"/>
    </row>
    <row r="1440" spans="1:10" x14ac:dyDescent="0.2">
      <c r="A1440" s="149"/>
      <c r="B1440" s="149"/>
      <c r="C1440" s="149"/>
      <c r="D1440" s="149"/>
      <c r="E1440" s="149"/>
      <c r="F1440" s="149"/>
      <c r="G1440" s="149"/>
      <c r="H1440" s="149"/>
      <c r="I1440" s="149"/>
      <c r="J1440" s="149"/>
    </row>
    <row r="1441" spans="1:10" x14ac:dyDescent="0.2">
      <c r="A1441" s="149"/>
      <c r="B1441" s="149"/>
      <c r="C1441" s="149"/>
      <c r="D1441" s="149"/>
      <c r="E1441" s="149"/>
      <c r="F1441" s="149"/>
      <c r="G1441" s="149"/>
      <c r="H1441" s="149"/>
      <c r="I1441" s="149"/>
      <c r="J1441" s="149"/>
    </row>
    <row r="1442" spans="1:10" x14ac:dyDescent="0.2">
      <c r="A1442" s="149"/>
      <c r="B1442" s="149"/>
      <c r="C1442" s="149"/>
      <c r="D1442" s="149"/>
      <c r="E1442" s="149"/>
      <c r="F1442" s="149"/>
      <c r="G1442" s="149"/>
      <c r="H1442" s="149"/>
      <c r="I1442" s="149"/>
      <c r="J1442" s="149"/>
    </row>
    <row r="1443" spans="1:10" x14ac:dyDescent="0.2">
      <c r="A1443" s="149"/>
      <c r="B1443" s="149"/>
      <c r="C1443" s="149"/>
      <c r="D1443" s="149"/>
      <c r="E1443" s="149"/>
      <c r="F1443" s="149"/>
      <c r="G1443" s="149"/>
      <c r="H1443" s="149"/>
      <c r="I1443" s="149"/>
      <c r="J1443" s="149"/>
    </row>
    <row r="1444" spans="1:10" x14ac:dyDescent="0.2">
      <c r="A1444" s="149"/>
      <c r="B1444" s="149"/>
      <c r="C1444" s="149"/>
      <c r="D1444" s="149"/>
      <c r="E1444" s="149"/>
      <c r="F1444" s="149"/>
      <c r="G1444" s="149"/>
      <c r="H1444" s="149"/>
      <c r="I1444" s="149"/>
      <c r="J1444" s="149"/>
    </row>
    <row r="1445" spans="1:10" x14ac:dyDescent="0.2">
      <c r="A1445" s="149"/>
      <c r="B1445" s="149"/>
      <c r="C1445" s="149"/>
      <c r="D1445" s="149"/>
      <c r="E1445" s="149"/>
      <c r="F1445" s="149"/>
      <c r="G1445" s="149"/>
      <c r="H1445" s="149"/>
      <c r="I1445" s="149"/>
      <c r="J1445" s="149"/>
    </row>
    <row r="1446" spans="1:10" x14ac:dyDescent="0.2">
      <c r="A1446" s="149"/>
      <c r="B1446" s="149"/>
      <c r="C1446" s="149"/>
      <c r="D1446" s="149"/>
      <c r="E1446" s="149"/>
      <c r="F1446" s="149"/>
      <c r="G1446" s="149"/>
      <c r="H1446" s="149"/>
      <c r="I1446" s="149"/>
      <c r="J1446" s="149"/>
    </row>
    <row r="1447" spans="1:10" x14ac:dyDescent="0.2">
      <c r="A1447" s="149"/>
      <c r="B1447" s="149"/>
      <c r="C1447" s="149"/>
      <c r="D1447" s="149"/>
      <c r="E1447" s="149"/>
      <c r="F1447" s="149"/>
      <c r="G1447" s="149"/>
      <c r="H1447" s="149"/>
      <c r="I1447" s="149"/>
      <c r="J1447" s="149"/>
    </row>
    <row r="1448" spans="1:10" x14ac:dyDescent="0.2">
      <c r="A1448" s="149"/>
      <c r="B1448" s="149"/>
      <c r="C1448" s="149"/>
      <c r="D1448" s="149"/>
      <c r="E1448" s="149"/>
      <c r="F1448" s="149"/>
      <c r="G1448" s="149"/>
      <c r="H1448" s="149"/>
      <c r="I1448" s="149"/>
      <c r="J1448" s="149"/>
    </row>
    <row r="1449" spans="1:10" x14ac:dyDescent="0.2">
      <c r="A1449" s="149"/>
      <c r="B1449" s="149"/>
      <c r="C1449" s="149"/>
      <c r="D1449" s="149"/>
      <c r="E1449" s="149"/>
      <c r="F1449" s="149"/>
      <c r="G1449" s="149"/>
      <c r="H1449" s="149"/>
      <c r="I1449" s="149"/>
      <c r="J1449" s="149"/>
    </row>
    <row r="1450" spans="1:10" x14ac:dyDescent="0.2">
      <c r="A1450" s="149"/>
      <c r="B1450" s="149"/>
      <c r="C1450" s="149"/>
      <c r="D1450" s="149"/>
      <c r="E1450" s="149"/>
      <c r="F1450" s="149"/>
      <c r="G1450" s="149"/>
      <c r="H1450" s="149"/>
      <c r="I1450" s="149"/>
      <c r="J1450" s="149"/>
    </row>
    <row r="1451" spans="1:10" x14ac:dyDescent="0.2">
      <c r="A1451" s="149"/>
      <c r="B1451" s="149"/>
      <c r="C1451" s="149"/>
      <c r="D1451" s="149"/>
      <c r="E1451" s="149"/>
      <c r="F1451" s="149"/>
      <c r="G1451" s="149"/>
      <c r="H1451" s="149"/>
      <c r="I1451" s="149"/>
      <c r="J1451" s="149"/>
    </row>
    <row r="1452" spans="1:10" x14ac:dyDescent="0.2">
      <c r="A1452" s="149"/>
      <c r="B1452" s="149"/>
      <c r="C1452" s="149"/>
      <c r="D1452" s="149"/>
      <c r="E1452" s="149"/>
      <c r="F1452" s="149"/>
      <c r="G1452" s="149"/>
      <c r="H1452" s="149"/>
      <c r="I1452" s="149"/>
      <c r="J1452" s="149"/>
    </row>
    <row r="1453" spans="1:10" x14ac:dyDescent="0.2">
      <c r="A1453" s="149"/>
      <c r="B1453" s="149"/>
      <c r="C1453" s="149"/>
      <c r="D1453" s="149"/>
      <c r="E1453" s="149"/>
      <c r="F1453" s="149"/>
      <c r="G1453" s="149"/>
      <c r="H1453" s="149"/>
      <c r="I1453" s="149"/>
      <c r="J1453" s="149"/>
    </row>
    <row r="1454" spans="1:10" x14ac:dyDescent="0.2">
      <c r="A1454" s="149"/>
      <c r="B1454" s="149"/>
      <c r="C1454" s="149"/>
      <c r="D1454" s="149"/>
      <c r="E1454" s="149"/>
      <c r="F1454" s="149"/>
      <c r="G1454" s="149"/>
      <c r="H1454" s="149"/>
      <c r="I1454" s="149"/>
      <c r="J1454" s="149"/>
    </row>
    <row r="1455" spans="1:10" x14ac:dyDescent="0.2">
      <c r="A1455" s="149"/>
      <c r="B1455" s="149"/>
      <c r="C1455" s="149"/>
      <c r="D1455" s="149"/>
      <c r="E1455" s="149"/>
      <c r="F1455" s="149"/>
      <c r="G1455" s="149"/>
      <c r="H1455" s="149"/>
      <c r="I1455" s="149"/>
      <c r="J1455" s="149"/>
    </row>
    <row r="1456" spans="1:10" x14ac:dyDescent="0.2">
      <c r="A1456" s="149"/>
      <c r="B1456" s="149"/>
      <c r="C1456" s="149"/>
      <c r="D1456" s="149"/>
      <c r="E1456" s="149"/>
      <c r="F1456" s="149"/>
      <c r="G1456" s="149"/>
      <c r="H1456" s="149"/>
      <c r="I1456" s="149"/>
      <c r="J1456" s="149"/>
    </row>
    <row r="1457" spans="1:10" x14ac:dyDescent="0.2">
      <c r="A1457" s="149"/>
      <c r="B1457" s="149"/>
      <c r="C1457" s="149"/>
      <c r="D1457" s="149"/>
      <c r="E1457" s="149"/>
      <c r="F1457" s="149"/>
      <c r="G1457" s="149"/>
      <c r="H1457" s="149"/>
      <c r="I1457" s="149"/>
      <c r="J1457" s="149"/>
    </row>
    <row r="1458" spans="1:10" x14ac:dyDescent="0.2">
      <c r="A1458" s="149"/>
      <c r="B1458" s="149"/>
      <c r="C1458" s="149"/>
      <c r="D1458" s="149"/>
      <c r="E1458" s="149"/>
      <c r="F1458" s="149"/>
      <c r="G1458" s="149"/>
      <c r="H1458" s="149"/>
      <c r="I1458" s="149"/>
      <c r="J1458" s="149"/>
    </row>
    <row r="1459" spans="1:10" x14ac:dyDescent="0.2">
      <c r="A1459" s="149"/>
      <c r="B1459" s="149"/>
      <c r="C1459" s="149"/>
      <c r="D1459" s="149"/>
      <c r="E1459" s="149"/>
      <c r="F1459" s="149"/>
      <c r="G1459" s="149"/>
      <c r="H1459" s="149"/>
      <c r="I1459" s="149"/>
      <c r="J1459" s="149"/>
    </row>
    <row r="1460" spans="1:10" x14ac:dyDescent="0.2">
      <c r="A1460" s="149"/>
      <c r="B1460" s="149"/>
      <c r="C1460" s="149"/>
      <c r="D1460" s="149"/>
      <c r="E1460" s="149"/>
      <c r="F1460" s="149"/>
      <c r="G1460" s="149"/>
      <c r="H1460" s="149"/>
      <c r="I1460" s="149"/>
      <c r="J1460" s="149"/>
    </row>
    <row r="1461" spans="1:10" x14ac:dyDescent="0.2">
      <c r="A1461" s="149"/>
      <c r="B1461" s="149"/>
      <c r="C1461" s="149"/>
      <c r="D1461" s="149"/>
      <c r="E1461" s="149"/>
      <c r="F1461" s="149"/>
      <c r="G1461" s="149"/>
      <c r="H1461" s="149"/>
      <c r="I1461" s="149"/>
      <c r="J1461" s="149"/>
    </row>
    <row r="1462" spans="1:10" x14ac:dyDescent="0.2">
      <c r="A1462" s="149"/>
      <c r="B1462" s="149"/>
      <c r="C1462" s="149"/>
      <c r="D1462" s="149"/>
      <c r="E1462" s="149"/>
      <c r="F1462" s="149"/>
      <c r="G1462" s="149"/>
      <c r="H1462" s="149"/>
      <c r="I1462" s="149"/>
      <c r="J1462" s="149"/>
    </row>
    <row r="1463" spans="1:10" x14ac:dyDescent="0.2">
      <c r="A1463" s="149"/>
      <c r="B1463" s="149"/>
      <c r="C1463" s="149"/>
      <c r="D1463" s="149"/>
      <c r="E1463" s="149"/>
      <c r="F1463" s="149"/>
      <c r="G1463" s="149"/>
      <c r="H1463" s="149"/>
      <c r="I1463" s="149"/>
      <c r="J1463" s="149"/>
    </row>
    <row r="1464" spans="1:10" x14ac:dyDescent="0.2">
      <c r="A1464" s="149"/>
      <c r="B1464" s="149"/>
      <c r="C1464" s="149"/>
      <c r="D1464" s="149"/>
      <c r="E1464" s="149"/>
      <c r="F1464" s="149"/>
      <c r="G1464" s="149"/>
      <c r="H1464" s="149"/>
      <c r="I1464" s="149"/>
      <c r="J1464" s="149"/>
    </row>
    <row r="1465" spans="1:10" x14ac:dyDescent="0.2">
      <c r="A1465" s="149"/>
      <c r="B1465" s="149"/>
      <c r="C1465" s="149"/>
      <c r="D1465" s="149"/>
      <c r="E1465" s="149"/>
      <c r="F1465" s="149"/>
      <c r="G1465" s="149"/>
      <c r="H1465" s="149"/>
      <c r="I1465" s="149"/>
      <c r="J1465" s="149"/>
    </row>
    <row r="1466" spans="1:10" x14ac:dyDescent="0.2">
      <c r="A1466" s="149"/>
      <c r="B1466" s="149"/>
      <c r="C1466" s="149"/>
      <c r="D1466" s="149"/>
      <c r="E1466" s="149"/>
      <c r="F1466" s="149"/>
      <c r="G1466" s="149"/>
      <c r="H1466" s="149"/>
      <c r="I1466" s="149"/>
      <c r="J1466" s="149"/>
    </row>
    <row r="1467" spans="1:10" x14ac:dyDescent="0.2">
      <c r="A1467" s="149"/>
      <c r="B1467" s="149"/>
      <c r="C1467" s="149"/>
      <c r="D1467" s="149"/>
      <c r="E1467" s="149"/>
      <c r="F1467" s="149"/>
      <c r="G1467" s="149"/>
      <c r="H1467" s="149"/>
      <c r="I1467" s="149"/>
      <c r="J1467" s="149"/>
    </row>
    <row r="1468" spans="1:10" x14ac:dyDescent="0.2">
      <c r="A1468" s="149"/>
      <c r="B1468" s="149"/>
      <c r="C1468" s="149"/>
      <c r="D1468" s="149"/>
      <c r="E1468" s="149"/>
      <c r="F1468" s="149"/>
      <c r="G1468" s="149"/>
      <c r="H1468" s="149"/>
      <c r="I1468" s="149"/>
      <c r="J1468" s="149"/>
    </row>
    <row r="1469" spans="1:10" x14ac:dyDescent="0.2">
      <c r="A1469" s="149"/>
      <c r="B1469" s="149"/>
      <c r="C1469" s="149"/>
      <c r="D1469" s="149"/>
      <c r="E1469" s="149"/>
      <c r="F1469" s="149"/>
      <c r="G1469" s="149"/>
      <c r="H1469" s="149"/>
      <c r="I1469" s="149"/>
      <c r="J1469" s="149"/>
    </row>
    <row r="1470" spans="1:10" x14ac:dyDescent="0.2">
      <c r="A1470" s="149"/>
      <c r="B1470" s="149"/>
      <c r="C1470" s="149"/>
      <c r="D1470" s="149"/>
      <c r="E1470" s="149"/>
      <c r="F1470" s="149"/>
      <c r="G1470" s="149"/>
      <c r="H1470" s="149"/>
      <c r="I1470" s="149"/>
      <c r="J1470" s="149"/>
    </row>
    <row r="1471" spans="1:10" x14ac:dyDescent="0.2">
      <c r="A1471" s="149"/>
      <c r="B1471" s="149"/>
      <c r="C1471" s="149"/>
      <c r="D1471" s="149"/>
      <c r="E1471" s="149"/>
      <c r="F1471" s="149"/>
      <c r="G1471" s="149"/>
      <c r="H1471" s="149"/>
      <c r="I1471" s="149"/>
      <c r="J1471" s="149"/>
    </row>
    <row r="1472" spans="1:10" x14ac:dyDescent="0.2">
      <c r="A1472" s="149"/>
      <c r="B1472" s="149"/>
      <c r="C1472" s="149"/>
      <c r="D1472" s="149"/>
      <c r="E1472" s="149"/>
      <c r="F1472" s="149"/>
      <c r="G1472" s="149"/>
      <c r="H1472" s="149"/>
      <c r="I1472" s="149"/>
      <c r="J1472" s="149"/>
    </row>
    <row r="1473" spans="1:10" x14ac:dyDescent="0.2">
      <c r="A1473" s="149"/>
      <c r="B1473" s="149"/>
      <c r="C1473" s="149"/>
      <c r="D1473" s="149"/>
      <c r="E1473" s="149"/>
      <c r="F1473" s="149"/>
      <c r="G1473" s="149"/>
      <c r="H1473" s="149"/>
      <c r="I1473" s="149"/>
      <c r="J1473" s="149"/>
    </row>
    <row r="1474" spans="1:10" x14ac:dyDescent="0.2">
      <c r="A1474" s="149"/>
      <c r="B1474" s="149"/>
      <c r="C1474" s="149"/>
      <c r="D1474" s="149"/>
      <c r="E1474" s="149"/>
      <c r="F1474" s="149"/>
      <c r="G1474" s="149"/>
      <c r="H1474" s="149"/>
      <c r="I1474" s="149"/>
      <c r="J1474" s="149"/>
    </row>
    <row r="1475" spans="1:10" x14ac:dyDescent="0.2">
      <c r="A1475" s="149"/>
      <c r="B1475" s="149"/>
      <c r="C1475" s="149"/>
      <c r="D1475" s="149"/>
      <c r="E1475" s="149"/>
      <c r="F1475" s="149"/>
      <c r="G1475" s="149"/>
      <c r="H1475" s="149"/>
      <c r="I1475" s="149"/>
      <c r="J1475" s="149"/>
    </row>
    <row r="1476" spans="1:10" x14ac:dyDescent="0.2">
      <c r="A1476" s="149"/>
      <c r="B1476" s="149"/>
      <c r="C1476" s="149"/>
      <c r="D1476" s="149"/>
      <c r="E1476" s="149"/>
      <c r="F1476" s="149"/>
      <c r="G1476" s="149"/>
      <c r="H1476" s="149"/>
      <c r="I1476" s="149"/>
      <c r="J1476" s="149"/>
    </row>
    <row r="1477" spans="1:10" x14ac:dyDescent="0.2">
      <c r="A1477" s="149"/>
      <c r="B1477" s="149"/>
      <c r="C1477" s="149"/>
      <c r="D1477" s="149"/>
      <c r="E1477" s="149"/>
      <c r="F1477" s="149"/>
      <c r="G1477" s="149"/>
      <c r="H1477" s="149"/>
      <c r="I1477" s="149"/>
      <c r="J1477" s="149"/>
    </row>
    <row r="1478" spans="1:10" x14ac:dyDescent="0.2">
      <c r="A1478" s="149"/>
      <c r="B1478" s="149"/>
      <c r="C1478" s="149"/>
      <c r="D1478" s="149"/>
      <c r="E1478" s="149"/>
      <c r="F1478" s="149"/>
      <c r="G1478" s="149"/>
      <c r="H1478" s="149"/>
      <c r="I1478" s="149"/>
      <c r="J1478" s="149"/>
    </row>
    <row r="1479" spans="1:10" x14ac:dyDescent="0.2">
      <c r="A1479" s="149"/>
      <c r="B1479" s="149"/>
      <c r="C1479" s="149"/>
      <c r="D1479" s="149"/>
      <c r="E1479" s="149"/>
      <c r="F1479" s="149"/>
      <c r="G1479" s="149"/>
      <c r="H1479" s="149"/>
      <c r="I1479" s="149"/>
      <c r="J1479" s="149"/>
    </row>
    <row r="1480" spans="1:10" x14ac:dyDescent="0.2">
      <c r="A1480" s="149"/>
      <c r="B1480" s="149"/>
      <c r="C1480" s="149"/>
      <c r="D1480" s="149"/>
      <c r="E1480" s="149"/>
      <c r="F1480" s="149"/>
      <c r="G1480" s="149"/>
      <c r="H1480" s="149"/>
      <c r="I1480" s="149"/>
      <c r="J1480" s="149"/>
    </row>
    <row r="1481" spans="1:10" x14ac:dyDescent="0.2">
      <c r="A1481" s="149"/>
      <c r="B1481" s="149"/>
      <c r="C1481" s="149"/>
      <c r="D1481" s="149"/>
      <c r="E1481" s="149"/>
      <c r="F1481" s="149"/>
      <c r="G1481" s="149"/>
      <c r="H1481" s="149"/>
      <c r="I1481" s="149"/>
      <c r="J1481" s="149"/>
    </row>
    <row r="1482" spans="1:10" x14ac:dyDescent="0.2">
      <c r="A1482" s="149"/>
      <c r="B1482" s="149"/>
      <c r="C1482" s="149"/>
      <c r="D1482" s="149"/>
      <c r="E1482" s="149"/>
      <c r="F1482" s="149"/>
      <c r="G1482" s="149"/>
      <c r="H1482" s="149"/>
      <c r="I1482" s="149"/>
      <c r="J1482" s="149"/>
    </row>
    <row r="1483" spans="1:10" x14ac:dyDescent="0.2">
      <c r="A1483" s="149"/>
      <c r="B1483" s="149"/>
      <c r="C1483" s="149"/>
      <c r="D1483" s="149"/>
      <c r="E1483" s="149"/>
      <c r="F1483" s="149"/>
      <c r="G1483" s="149"/>
      <c r="H1483" s="149"/>
      <c r="I1483" s="149"/>
      <c r="J1483" s="149"/>
    </row>
    <row r="1484" spans="1:10" x14ac:dyDescent="0.2">
      <c r="A1484" s="149"/>
      <c r="B1484" s="149"/>
      <c r="C1484" s="149"/>
      <c r="D1484" s="149"/>
      <c r="E1484" s="149"/>
      <c r="F1484" s="149"/>
      <c r="G1484" s="149"/>
      <c r="H1484" s="149"/>
      <c r="I1484" s="149"/>
      <c r="J1484" s="149"/>
    </row>
    <row r="1485" spans="1:10" x14ac:dyDescent="0.2">
      <c r="A1485" s="149"/>
      <c r="B1485" s="149"/>
      <c r="C1485" s="149"/>
      <c r="D1485" s="149"/>
      <c r="E1485" s="149"/>
      <c r="F1485" s="149"/>
      <c r="G1485" s="149"/>
      <c r="H1485" s="149"/>
      <c r="I1485" s="149"/>
      <c r="J1485" s="149"/>
    </row>
    <row r="1486" spans="1:10" x14ac:dyDescent="0.2">
      <c r="A1486" s="149"/>
      <c r="B1486" s="149"/>
      <c r="C1486" s="149"/>
      <c r="D1486" s="149"/>
      <c r="E1486" s="149"/>
      <c r="F1486" s="149"/>
      <c r="G1486" s="149"/>
      <c r="H1486" s="149"/>
      <c r="I1486" s="149"/>
      <c r="J1486" s="149"/>
    </row>
    <row r="1487" spans="1:10" x14ac:dyDescent="0.2">
      <c r="A1487" s="149"/>
      <c r="B1487" s="149"/>
      <c r="C1487" s="149"/>
      <c r="D1487" s="149"/>
      <c r="E1487" s="149"/>
      <c r="F1487" s="149"/>
      <c r="G1487" s="149"/>
      <c r="H1487" s="149"/>
      <c r="I1487" s="149"/>
      <c r="J1487" s="149"/>
    </row>
    <row r="1488" spans="1:10" x14ac:dyDescent="0.2">
      <c r="A1488" s="149"/>
      <c r="B1488" s="149"/>
      <c r="C1488" s="149"/>
      <c r="D1488" s="149"/>
      <c r="E1488" s="149"/>
      <c r="F1488" s="149"/>
      <c r="G1488" s="149"/>
      <c r="H1488" s="149"/>
      <c r="I1488" s="149"/>
      <c r="J1488" s="149"/>
    </row>
    <row r="1489" spans="1:10" x14ac:dyDescent="0.2">
      <c r="A1489" s="149"/>
      <c r="B1489" s="149"/>
      <c r="C1489" s="149"/>
      <c r="D1489" s="149"/>
      <c r="E1489" s="149"/>
      <c r="F1489" s="149"/>
      <c r="G1489" s="149"/>
      <c r="H1489" s="149"/>
      <c r="I1489" s="149"/>
      <c r="J1489" s="149"/>
    </row>
    <row r="1490" spans="1:10" x14ac:dyDescent="0.2">
      <c r="A1490" s="149"/>
      <c r="B1490" s="149"/>
      <c r="C1490" s="149"/>
      <c r="D1490" s="149"/>
      <c r="E1490" s="149"/>
      <c r="F1490" s="149"/>
      <c r="G1490" s="149"/>
      <c r="H1490" s="149"/>
      <c r="I1490" s="149"/>
      <c r="J1490" s="149"/>
    </row>
    <row r="1491" spans="1:10" x14ac:dyDescent="0.2">
      <c r="A1491" s="149"/>
      <c r="B1491" s="149"/>
      <c r="C1491" s="149"/>
      <c r="D1491" s="149"/>
      <c r="E1491" s="149"/>
      <c r="F1491" s="149"/>
      <c r="G1491" s="149"/>
      <c r="H1491" s="149"/>
      <c r="I1491" s="149"/>
      <c r="J1491" s="149"/>
    </row>
    <row r="1492" spans="1:10" x14ac:dyDescent="0.2">
      <c r="A1492" s="149"/>
      <c r="B1492" s="149"/>
      <c r="C1492" s="149"/>
      <c r="D1492" s="149"/>
      <c r="E1492" s="149"/>
      <c r="F1492" s="149"/>
      <c r="G1492" s="149"/>
      <c r="H1492" s="149"/>
      <c r="I1492" s="149"/>
      <c r="J1492" s="149"/>
    </row>
    <row r="1493" spans="1:10" x14ac:dyDescent="0.2">
      <c r="A1493" s="149"/>
      <c r="B1493" s="149"/>
      <c r="C1493" s="149"/>
      <c r="D1493" s="149"/>
      <c r="E1493" s="149"/>
      <c r="F1493" s="149"/>
      <c r="G1493" s="149"/>
      <c r="H1493" s="149"/>
      <c r="I1493" s="149"/>
      <c r="J1493" s="149"/>
    </row>
    <row r="1494" spans="1:10" x14ac:dyDescent="0.2">
      <c r="A1494" s="149"/>
      <c r="B1494" s="149"/>
      <c r="C1494" s="149"/>
      <c r="D1494" s="149"/>
      <c r="E1494" s="149"/>
      <c r="F1494" s="149"/>
      <c r="G1494" s="149"/>
      <c r="H1494" s="149"/>
      <c r="I1494" s="149"/>
      <c r="J1494" s="149"/>
    </row>
    <row r="1495" spans="1:10" x14ac:dyDescent="0.2">
      <c r="A1495" s="149"/>
      <c r="B1495" s="149"/>
      <c r="C1495" s="149"/>
      <c r="D1495" s="149"/>
      <c r="E1495" s="149"/>
      <c r="F1495" s="149"/>
      <c r="G1495" s="149"/>
      <c r="H1495" s="149"/>
      <c r="I1495" s="149"/>
      <c r="J1495" s="149"/>
    </row>
    <row r="1496" spans="1:10" x14ac:dyDescent="0.2">
      <c r="A1496" s="149"/>
      <c r="B1496" s="149"/>
      <c r="C1496" s="149"/>
      <c r="D1496" s="149"/>
      <c r="E1496" s="149"/>
      <c r="F1496" s="149"/>
      <c r="G1496" s="149"/>
      <c r="H1496" s="149"/>
      <c r="I1496" s="149"/>
      <c r="J1496" s="149"/>
    </row>
    <row r="1497" spans="1:10" x14ac:dyDescent="0.2">
      <c r="A1497" s="149"/>
      <c r="B1497" s="149"/>
      <c r="C1497" s="149"/>
      <c r="D1497" s="149"/>
      <c r="E1497" s="149"/>
      <c r="F1497" s="149"/>
      <c r="G1497" s="149"/>
      <c r="H1497" s="149"/>
      <c r="I1497" s="149"/>
      <c r="J1497" s="149"/>
    </row>
    <row r="1498" spans="1:10" x14ac:dyDescent="0.2">
      <c r="A1498" s="149"/>
      <c r="B1498" s="149"/>
      <c r="C1498" s="149"/>
      <c r="D1498" s="149"/>
      <c r="E1498" s="149"/>
      <c r="F1498" s="149"/>
      <c r="G1498" s="149"/>
      <c r="H1498" s="149"/>
      <c r="I1498" s="149"/>
      <c r="J1498" s="149"/>
    </row>
    <row r="1499" spans="1:10" x14ac:dyDescent="0.2">
      <c r="A1499" s="149"/>
      <c r="B1499" s="149"/>
      <c r="C1499" s="149"/>
      <c r="D1499" s="149"/>
      <c r="E1499" s="149"/>
      <c r="F1499" s="149"/>
      <c r="G1499" s="149"/>
      <c r="H1499" s="149"/>
      <c r="I1499" s="149"/>
      <c r="J1499" s="149"/>
    </row>
    <row r="1500" spans="1:10" x14ac:dyDescent="0.2">
      <c r="A1500" s="149"/>
      <c r="B1500" s="149"/>
      <c r="C1500" s="149"/>
      <c r="D1500" s="149"/>
      <c r="E1500" s="149"/>
      <c r="F1500" s="149"/>
      <c r="G1500" s="149"/>
      <c r="H1500" s="149"/>
      <c r="I1500" s="149"/>
      <c r="J1500" s="149"/>
    </row>
    <row r="1501" spans="1:10" x14ac:dyDescent="0.2">
      <c r="A1501" s="149"/>
      <c r="B1501" s="149"/>
      <c r="C1501" s="149"/>
      <c r="D1501" s="149"/>
      <c r="E1501" s="149"/>
      <c r="F1501" s="149"/>
      <c r="G1501" s="149"/>
      <c r="H1501" s="149"/>
      <c r="I1501" s="149"/>
      <c r="J1501" s="149"/>
    </row>
    <row r="1502" spans="1:10" x14ac:dyDescent="0.2">
      <c r="A1502" s="149"/>
      <c r="B1502" s="149"/>
      <c r="C1502" s="149"/>
      <c r="D1502" s="149"/>
      <c r="E1502" s="149"/>
      <c r="F1502" s="149"/>
      <c r="G1502" s="149"/>
      <c r="H1502" s="149"/>
      <c r="I1502" s="149"/>
      <c r="J1502" s="149"/>
    </row>
    <row r="1503" spans="1:10" x14ac:dyDescent="0.2">
      <c r="A1503" s="149"/>
      <c r="B1503" s="149"/>
      <c r="C1503" s="149"/>
      <c r="D1503" s="149"/>
      <c r="E1503" s="149"/>
      <c r="F1503" s="149"/>
      <c r="G1503" s="149"/>
      <c r="H1503" s="149"/>
      <c r="I1503" s="149"/>
      <c r="J1503" s="149"/>
    </row>
    <row r="1504" spans="1:10" x14ac:dyDescent="0.2">
      <c r="A1504" s="149"/>
      <c r="B1504" s="149"/>
      <c r="C1504" s="149"/>
      <c r="D1504" s="149"/>
      <c r="E1504" s="149"/>
      <c r="F1504" s="149"/>
      <c r="G1504" s="149"/>
      <c r="H1504" s="149"/>
      <c r="I1504" s="149"/>
      <c r="J1504" s="149"/>
    </row>
    <row r="1505" spans="1:10" x14ac:dyDescent="0.2">
      <c r="A1505" s="149"/>
      <c r="B1505" s="149"/>
      <c r="C1505" s="149"/>
      <c r="D1505" s="149"/>
      <c r="E1505" s="149"/>
      <c r="F1505" s="149"/>
      <c r="G1505" s="149"/>
      <c r="H1505" s="149"/>
      <c r="I1505" s="149"/>
      <c r="J1505" s="149"/>
    </row>
    <row r="1506" spans="1:10" x14ac:dyDescent="0.2">
      <c r="A1506" s="149"/>
      <c r="B1506" s="149"/>
      <c r="C1506" s="149"/>
      <c r="D1506" s="149"/>
      <c r="E1506" s="149"/>
      <c r="F1506" s="149"/>
      <c r="G1506" s="149"/>
      <c r="H1506" s="149"/>
      <c r="I1506" s="149"/>
      <c r="J1506" s="149"/>
    </row>
    <row r="1507" spans="1:10" x14ac:dyDescent="0.2">
      <c r="A1507" s="149"/>
      <c r="B1507" s="149"/>
      <c r="C1507" s="149"/>
      <c r="D1507" s="149"/>
      <c r="E1507" s="149"/>
      <c r="F1507" s="149"/>
      <c r="G1507" s="149"/>
      <c r="H1507" s="149"/>
      <c r="I1507" s="149"/>
      <c r="J1507" s="149"/>
    </row>
    <row r="1508" spans="1:10" x14ac:dyDescent="0.2">
      <c r="A1508" s="149"/>
      <c r="B1508" s="149"/>
      <c r="C1508" s="149"/>
      <c r="D1508" s="149"/>
      <c r="E1508" s="149"/>
      <c r="F1508" s="149"/>
      <c r="G1508" s="149"/>
      <c r="H1508" s="149"/>
      <c r="I1508" s="149"/>
      <c r="J1508" s="149"/>
    </row>
    <row r="1509" spans="1:10" x14ac:dyDescent="0.2">
      <c r="A1509" s="149"/>
      <c r="B1509" s="149"/>
      <c r="C1509" s="149"/>
      <c r="D1509" s="149"/>
      <c r="E1509" s="149"/>
      <c r="F1509" s="149"/>
      <c r="G1509" s="149"/>
      <c r="H1509" s="149"/>
      <c r="I1509" s="149"/>
      <c r="J1509" s="149"/>
    </row>
    <row r="1510" spans="1:10" x14ac:dyDescent="0.2">
      <c r="A1510" s="149"/>
      <c r="B1510" s="149"/>
      <c r="C1510" s="149"/>
      <c r="D1510" s="149"/>
      <c r="E1510" s="149"/>
      <c r="F1510" s="149"/>
      <c r="G1510" s="149"/>
      <c r="H1510" s="149"/>
      <c r="I1510" s="149"/>
      <c r="J1510" s="149"/>
    </row>
    <row r="1511" spans="1:10" x14ac:dyDescent="0.2">
      <c r="A1511" s="149"/>
      <c r="B1511" s="149"/>
      <c r="C1511" s="149"/>
      <c r="D1511" s="149"/>
      <c r="E1511" s="149"/>
      <c r="F1511" s="149"/>
      <c r="G1511" s="149"/>
      <c r="H1511" s="149"/>
      <c r="I1511" s="149"/>
      <c r="J1511" s="149"/>
    </row>
    <row r="1512" spans="1:10" x14ac:dyDescent="0.2">
      <c r="A1512" s="149"/>
      <c r="B1512" s="149"/>
      <c r="C1512" s="149"/>
      <c r="D1512" s="149"/>
      <c r="E1512" s="149"/>
      <c r="F1512" s="149"/>
      <c r="G1512" s="149"/>
      <c r="H1512" s="149"/>
      <c r="I1512" s="149"/>
      <c r="J1512" s="149"/>
    </row>
    <row r="1513" spans="1:10" x14ac:dyDescent="0.2">
      <c r="A1513" s="149"/>
      <c r="B1513" s="149"/>
      <c r="C1513" s="149"/>
      <c r="D1513" s="149"/>
      <c r="E1513" s="149"/>
      <c r="F1513" s="149"/>
      <c r="G1513" s="149"/>
      <c r="H1513" s="149"/>
      <c r="I1513" s="149"/>
      <c r="J1513" s="149"/>
    </row>
    <row r="1514" spans="1:10" x14ac:dyDescent="0.2">
      <c r="A1514" s="149"/>
      <c r="B1514" s="149"/>
      <c r="C1514" s="149"/>
      <c r="D1514" s="149"/>
      <c r="E1514" s="149"/>
      <c r="F1514" s="149"/>
      <c r="G1514" s="149"/>
      <c r="H1514" s="149"/>
      <c r="I1514" s="149"/>
      <c r="J1514" s="149"/>
    </row>
    <row r="1515" spans="1:10" x14ac:dyDescent="0.2">
      <c r="A1515" s="149"/>
      <c r="B1515" s="149"/>
      <c r="C1515" s="149"/>
      <c r="D1515" s="149"/>
      <c r="E1515" s="149"/>
      <c r="F1515" s="149"/>
      <c r="G1515" s="149"/>
      <c r="H1515" s="149"/>
      <c r="I1515" s="149"/>
      <c r="J1515" s="149"/>
    </row>
    <row r="1516" spans="1:10" x14ac:dyDescent="0.2">
      <c r="A1516" s="149"/>
      <c r="B1516" s="149"/>
      <c r="C1516" s="149"/>
      <c r="D1516" s="149"/>
      <c r="E1516" s="149"/>
      <c r="F1516" s="149"/>
      <c r="G1516" s="149"/>
      <c r="H1516" s="149"/>
      <c r="I1516" s="149"/>
      <c r="J1516" s="149"/>
    </row>
    <row r="1517" spans="1:10" x14ac:dyDescent="0.2">
      <c r="A1517" s="149"/>
      <c r="B1517" s="149"/>
      <c r="C1517" s="149"/>
      <c r="D1517" s="149"/>
      <c r="E1517" s="149"/>
      <c r="F1517" s="149"/>
      <c r="G1517" s="149"/>
      <c r="H1517" s="149"/>
      <c r="I1517" s="149"/>
      <c r="J1517" s="149"/>
    </row>
    <row r="1518" spans="1:10" x14ac:dyDescent="0.2">
      <c r="A1518" s="149"/>
      <c r="B1518" s="149"/>
      <c r="C1518" s="149"/>
      <c r="D1518" s="149"/>
      <c r="E1518" s="149"/>
      <c r="F1518" s="149"/>
      <c r="G1518" s="149"/>
      <c r="H1518" s="149"/>
      <c r="I1518" s="149"/>
      <c r="J1518" s="149"/>
    </row>
    <row r="1519" spans="1:10" x14ac:dyDescent="0.2">
      <c r="A1519" s="149"/>
      <c r="B1519" s="149"/>
      <c r="C1519" s="149"/>
      <c r="D1519" s="149"/>
      <c r="E1519" s="149"/>
      <c r="F1519" s="149"/>
      <c r="G1519" s="149"/>
      <c r="H1519" s="149"/>
      <c r="I1519" s="149"/>
      <c r="J1519" s="149"/>
    </row>
    <row r="1520" spans="1:10" x14ac:dyDescent="0.2">
      <c r="A1520" s="149"/>
      <c r="B1520" s="149"/>
      <c r="C1520" s="149"/>
      <c r="D1520" s="149"/>
      <c r="E1520" s="149"/>
      <c r="F1520" s="149"/>
      <c r="G1520" s="149"/>
      <c r="H1520" s="149"/>
      <c r="I1520" s="149"/>
      <c r="J1520" s="149"/>
    </row>
    <row r="1521" spans="1:10" x14ac:dyDescent="0.2">
      <c r="A1521" s="149"/>
      <c r="B1521" s="149"/>
      <c r="C1521" s="149"/>
      <c r="D1521" s="149"/>
      <c r="E1521" s="149"/>
      <c r="F1521" s="149"/>
      <c r="G1521" s="149"/>
      <c r="H1521" s="149"/>
      <c r="I1521" s="149"/>
      <c r="J1521" s="149"/>
    </row>
    <row r="1522" spans="1:10" x14ac:dyDescent="0.2">
      <c r="A1522" s="149"/>
      <c r="B1522" s="149"/>
      <c r="C1522" s="149"/>
      <c r="D1522" s="149"/>
      <c r="E1522" s="149"/>
      <c r="F1522" s="149"/>
      <c r="G1522" s="149"/>
      <c r="H1522" s="149"/>
      <c r="I1522" s="149"/>
      <c r="J1522" s="149"/>
    </row>
    <row r="1523" spans="1:10" x14ac:dyDescent="0.2">
      <c r="A1523" s="149"/>
      <c r="B1523" s="149"/>
      <c r="C1523" s="149"/>
      <c r="D1523" s="149"/>
      <c r="E1523" s="149"/>
      <c r="F1523" s="149"/>
      <c r="G1523" s="149"/>
      <c r="H1523" s="149"/>
      <c r="I1523" s="149"/>
      <c r="J1523" s="149"/>
    </row>
    <row r="1524" spans="1:10" x14ac:dyDescent="0.2">
      <c r="A1524" s="149"/>
      <c r="B1524" s="149"/>
      <c r="C1524" s="149"/>
      <c r="D1524" s="149"/>
      <c r="E1524" s="149"/>
      <c r="F1524" s="149"/>
      <c r="G1524" s="149"/>
      <c r="H1524" s="149"/>
      <c r="I1524" s="149"/>
      <c r="J1524" s="149"/>
    </row>
    <row r="1525" spans="1:10" x14ac:dyDescent="0.2">
      <c r="A1525" s="149"/>
      <c r="B1525" s="149"/>
      <c r="C1525" s="149"/>
      <c r="D1525" s="149"/>
      <c r="E1525" s="149"/>
      <c r="F1525" s="149"/>
      <c r="G1525" s="149"/>
      <c r="H1525" s="149"/>
      <c r="I1525" s="149"/>
      <c r="J1525" s="149"/>
    </row>
    <row r="1526" spans="1:10" x14ac:dyDescent="0.2">
      <c r="A1526" s="149"/>
      <c r="B1526" s="149"/>
      <c r="C1526" s="149"/>
      <c r="D1526" s="149"/>
      <c r="E1526" s="149"/>
      <c r="F1526" s="149"/>
      <c r="G1526" s="149"/>
      <c r="H1526" s="149"/>
      <c r="I1526" s="149"/>
      <c r="J1526" s="149"/>
    </row>
    <row r="1527" spans="1:10" x14ac:dyDescent="0.2">
      <c r="A1527" s="149"/>
      <c r="B1527" s="149"/>
      <c r="C1527" s="149"/>
      <c r="D1527" s="149"/>
      <c r="E1527" s="149"/>
      <c r="F1527" s="149"/>
      <c r="G1527" s="149"/>
      <c r="H1527" s="149"/>
      <c r="I1527" s="149"/>
      <c r="J1527" s="149"/>
    </row>
    <row r="1528" spans="1:10" x14ac:dyDescent="0.2">
      <c r="A1528" s="149"/>
      <c r="B1528" s="149"/>
      <c r="C1528" s="149"/>
      <c r="D1528" s="149"/>
      <c r="E1528" s="149"/>
      <c r="F1528" s="149"/>
      <c r="G1528" s="149"/>
      <c r="H1528" s="149"/>
      <c r="I1528" s="149"/>
      <c r="J1528" s="149"/>
    </row>
    <row r="1529" spans="1:10" x14ac:dyDescent="0.2">
      <c r="A1529" s="149"/>
      <c r="B1529" s="149"/>
      <c r="C1529" s="149"/>
      <c r="D1529" s="149"/>
      <c r="E1529" s="149"/>
      <c r="F1529" s="149"/>
      <c r="G1529" s="149"/>
      <c r="H1529" s="149"/>
      <c r="I1529" s="149"/>
      <c r="J1529" s="149"/>
    </row>
    <row r="1530" spans="1:10" x14ac:dyDescent="0.2">
      <c r="A1530" s="149"/>
      <c r="B1530" s="149"/>
      <c r="C1530" s="149"/>
      <c r="D1530" s="149"/>
      <c r="E1530" s="149"/>
      <c r="F1530" s="149"/>
      <c r="G1530" s="149"/>
      <c r="H1530" s="149"/>
      <c r="I1530" s="149"/>
      <c r="J1530" s="149"/>
    </row>
    <row r="1531" spans="1:10" x14ac:dyDescent="0.2">
      <c r="A1531" s="149"/>
      <c r="B1531" s="149"/>
      <c r="C1531" s="149"/>
      <c r="D1531" s="149"/>
      <c r="E1531" s="149"/>
      <c r="F1531" s="149"/>
      <c r="G1531" s="149"/>
      <c r="H1531" s="149"/>
      <c r="I1531" s="149"/>
      <c r="J1531" s="149"/>
    </row>
    <row r="1532" spans="1:10" x14ac:dyDescent="0.2">
      <c r="A1532" s="149"/>
      <c r="B1532" s="149"/>
      <c r="C1532" s="149"/>
      <c r="D1532" s="149"/>
      <c r="E1532" s="149"/>
      <c r="F1532" s="149"/>
      <c r="G1532" s="149"/>
      <c r="H1532" s="149"/>
      <c r="I1532" s="149"/>
      <c r="J1532" s="149"/>
    </row>
    <row r="1533" spans="1:10" x14ac:dyDescent="0.2">
      <c r="A1533" s="149"/>
      <c r="B1533" s="149"/>
      <c r="C1533" s="149"/>
      <c r="D1533" s="149"/>
      <c r="E1533" s="149"/>
      <c r="F1533" s="149"/>
      <c r="G1533" s="149"/>
      <c r="H1533" s="149"/>
      <c r="I1533" s="149"/>
      <c r="J1533" s="149"/>
    </row>
    <row r="1534" spans="1:10" x14ac:dyDescent="0.2">
      <c r="A1534" s="149"/>
      <c r="B1534" s="149"/>
      <c r="C1534" s="149"/>
      <c r="D1534" s="149"/>
      <c r="E1534" s="149"/>
      <c r="F1534" s="149"/>
      <c r="G1534" s="149"/>
      <c r="H1534" s="149"/>
      <c r="I1534" s="149"/>
      <c r="J1534" s="149"/>
    </row>
    <row r="1535" spans="1:10" x14ac:dyDescent="0.2">
      <c r="A1535" s="149"/>
      <c r="B1535" s="149"/>
      <c r="C1535" s="149"/>
      <c r="D1535" s="149"/>
      <c r="E1535" s="149"/>
      <c r="F1535" s="149"/>
      <c r="G1535" s="149"/>
      <c r="H1535" s="149"/>
      <c r="I1535" s="149"/>
      <c r="J1535" s="149"/>
    </row>
    <row r="1536" spans="1:10" x14ac:dyDescent="0.2">
      <c r="A1536" s="149"/>
      <c r="B1536" s="149"/>
      <c r="C1536" s="149"/>
      <c r="D1536" s="149"/>
      <c r="E1536" s="149"/>
      <c r="F1536" s="149"/>
      <c r="G1536" s="149"/>
      <c r="H1536" s="149"/>
      <c r="I1536" s="149"/>
      <c r="J1536" s="149"/>
    </row>
    <row r="1537" spans="1:10" x14ac:dyDescent="0.2">
      <c r="A1537" s="149"/>
      <c r="B1537" s="149"/>
      <c r="C1537" s="149"/>
      <c r="D1537" s="149"/>
      <c r="E1537" s="149"/>
      <c r="F1537" s="149"/>
      <c r="G1537" s="149"/>
      <c r="H1537" s="149"/>
      <c r="I1537" s="149"/>
      <c r="J1537" s="149"/>
    </row>
    <row r="1538" spans="1:10" x14ac:dyDescent="0.2">
      <c r="A1538" s="149"/>
      <c r="B1538" s="149"/>
      <c r="C1538" s="149"/>
      <c r="D1538" s="149"/>
      <c r="E1538" s="149"/>
      <c r="F1538" s="149"/>
      <c r="G1538" s="149"/>
      <c r="H1538" s="149"/>
      <c r="I1538" s="149"/>
      <c r="J1538" s="149"/>
    </row>
    <row r="1539" spans="1:10" x14ac:dyDescent="0.2">
      <c r="A1539" s="149"/>
      <c r="B1539" s="149"/>
      <c r="C1539" s="149"/>
      <c r="D1539" s="149"/>
      <c r="E1539" s="149"/>
      <c r="F1539" s="149"/>
      <c r="G1539" s="149"/>
      <c r="H1539" s="149"/>
      <c r="I1539" s="149"/>
      <c r="J1539" s="149"/>
    </row>
    <row r="1540" spans="1:10" x14ac:dyDescent="0.2">
      <c r="A1540" s="149"/>
      <c r="B1540" s="149"/>
      <c r="C1540" s="149"/>
      <c r="D1540" s="149"/>
      <c r="E1540" s="149"/>
      <c r="F1540" s="149"/>
      <c r="G1540" s="149"/>
      <c r="H1540" s="149"/>
      <c r="I1540" s="149"/>
      <c r="J1540" s="149"/>
    </row>
    <row r="1541" spans="1:10" x14ac:dyDescent="0.2">
      <c r="A1541" s="149"/>
      <c r="B1541" s="149"/>
      <c r="C1541" s="149"/>
      <c r="D1541" s="149"/>
      <c r="E1541" s="149"/>
      <c r="F1541" s="149"/>
      <c r="G1541" s="149"/>
      <c r="H1541" s="149"/>
      <c r="I1541" s="149"/>
      <c r="J1541" s="149"/>
    </row>
    <row r="1542" spans="1:10" x14ac:dyDescent="0.2">
      <c r="A1542" s="149"/>
      <c r="B1542" s="149"/>
      <c r="C1542" s="149"/>
      <c r="D1542" s="149"/>
      <c r="E1542" s="149"/>
      <c r="F1542" s="149"/>
      <c r="G1542" s="149"/>
      <c r="H1542" s="149"/>
      <c r="I1542" s="149"/>
      <c r="J1542" s="149"/>
    </row>
    <row r="1543" spans="1:10" x14ac:dyDescent="0.2">
      <c r="A1543" s="149"/>
      <c r="B1543" s="149"/>
      <c r="C1543" s="149"/>
      <c r="D1543" s="149"/>
      <c r="E1543" s="149"/>
      <c r="F1543" s="149"/>
      <c r="G1543" s="149"/>
      <c r="H1543" s="149"/>
      <c r="I1543" s="149"/>
      <c r="J1543" s="149"/>
    </row>
    <row r="1544" spans="1:10" x14ac:dyDescent="0.2">
      <c r="A1544" s="149"/>
      <c r="B1544" s="149"/>
      <c r="C1544" s="149"/>
      <c r="D1544" s="149"/>
      <c r="E1544" s="149"/>
      <c r="F1544" s="149"/>
      <c r="G1544" s="149"/>
      <c r="H1544" s="149"/>
      <c r="I1544" s="149"/>
      <c r="J1544" s="149"/>
    </row>
    <row r="1545" spans="1:10" x14ac:dyDescent="0.2">
      <c r="A1545" s="149"/>
      <c r="B1545" s="149"/>
      <c r="C1545" s="149"/>
      <c r="D1545" s="149"/>
      <c r="E1545" s="149"/>
      <c r="F1545" s="149"/>
      <c r="G1545" s="149"/>
      <c r="H1545" s="149"/>
      <c r="I1545" s="149"/>
      <c r="J1545" s="149"/>
    </row>
    <row r="1546" spans="1:10" x14ac:dyDescent="0.2">
      <c r="A1546" s="149"/>
      <c r="B1546" s="149"/>
      <c r="C1546" s="149"/>
      <c r="D1546" s="149"/>
      <c r="E1546" s="149"/>
      <c r="F1546" s="149"/>
      <c r="G1546" s="149"/>
      <c r="H1546" s="149"/>
      <c r="I1546" s="149"/>
      <c r="J1546" s="149"/>
    </row>
    <row r="1547" spans="1:10" x14ac:dyDescent="0.2">
      <c r="A1547" s="149"/>
      <c r="B1547" s="149"/>
      <c r="C1547" s="149"/>
      <c r="D1547" s="149"/>
      <c r="E1547" s="149"/>
      <c r="F1547" s="149"/>
      <c r="G1547" s="149"/>
      <c r="H1547" s="149"/>
      <c r="I1547" s="149"/>
      <c r="J1547" s="149"/>
    </row>
    <row r="1548" spans="1:10" x14ac:dyDescent="0.2">
      <c r="A1548" s="149"/>
      <c r="B1548" s="149"/>
      <c r="C1548" s="149"/>
      <c r="D1548" s="149"/>
      <c r="E1548" s="149"/>
      <c r="F1548" s="149"/>
      <c r="G1548" s="149"/>
      <c r="H1548" s="149"/>
      <c r="I1548" s="149"/>
      <c r="J1548" s="149"/>
    </row>
    <row r="1549" spans="1:10" x14ac:dyDescent="0.2">
      <c r="A1549" s="149"/>
      <c r="B1549" s="149"/>
      <c r="C1549" s="149"/>
      <c r="D1549" s="149"/>
      <c r="E1549" s="149"/>
      <c r="F1549" s="149"/>
      <c r="G1549" s="149"/>
      <c r="H1549" s="149"/>
      <c r="I1549" s="149"/>
      <c r="J1549" s="149"/>
    </row>
    <row r="1550" spans="1:10" x14ac:dyDescent="0.2">
      <c r="A1550" s="149"/>
      <c r="B1550" s="149"/>
      <c r="C1550" s="149"/>
      <c r="D1550" s="149"/>
      <c r="E1550" s="149"/>
      <c r="F1550" s="149"/>
      <c r="G1550" s="149"/>
      <c r="H1550" s="149"/>
      <c r="I1550" s="149"/>
      <c r="J1550" s="149"/>
    </row>
    <row r="1551" spans="1:10" x14ac:dyDescent="0.2">
      <c r="A1551" s="149"/>
      <c r="B1551" s="149"/>
      <c r="C1551" s="149"/>
      <c r="D1551" s="149"/>
      <c r="E1551" s="149"/>
      <c r="F1551" s="149"/>
      <c r="G1551" s="149"/>
      <c r="H1551" s="149"/>
      <c r="I1551" s="149"/>
      <c r="J1551" s="149"/>
    </row>
    <row r="1552" spans="1:10" x14ac:dyDescent="0.2">
      <c r="A1552" s="149"/>
      <c r="B1552" s="149"/>
      <c r="C1552" s="149"/>
      <c r="D1552" s="149"/>
      <c r="E1552" s="149"/>
      <c r="F1552" s="149"/>
      <c r="G1552" s="149"/>
      <c r="H1552" s="149"/>
      <c r="I1552" s="149"/>
      <c r="J1552" s="149"/>
    </row>
    <row r="1553" spans="1:10" x14ac:dyDescent="0.2">
      <c r="A1553" s="149"/>
      <c r="B1553" s="149"/>
      <c r="C1553" s="149"/>
      <c r="D1553" s="149"/>
      <c r="E1553" s="149"/>
      <c r="F1553" s="149"/>
      <c r="G1553" s="149"/>
      <c r="H1553" s="149"/>
      <c r="I1553" s="149"/>
      <c r="J1553" s="149"/>
    </row>
    <row r="1554" spans="1:10" x14ac:dyDescent="0.2">
      <c r="A1554" s="149"/>
      <c r="B1554" s="149"/>
      <c r="C1554" s="149"/>
      <c r="D1554" s="149"/>
      <c r="E1554" s="149"/>
      <c r="F1554" s="149"/>
      <c r="G1554" s="149"/>
      <c r="H1554" s="149"/>
      <c r="I1554" s="149"/>
      <c r="J1554" s="149"/>
    </row>
    <row r="1555" spans="1:10" x14ac:dyDescent="0.2">
      <c r="A1555" s="149"/>
      <c r="B1555" s="149"/>
      <c r="C1555" s="149"/>
      <c r="D1555" s="149"/>
      <c r="E1555" s="149"/>
      <c r="F1555" s="149"/>
      <c r="G1555" s="149"/>
      <c r="H1555" s="149"/>
      <c r="I1555" s="149"/>
      <c r="J1555" s="149"/>
    </row>
    <row r="1556" spans="1:10" x14ac:dyDescent="0.2">
      <c r="A1556" s="149"/>
      <c r="B1556" s="149"/>
      <c r="C1556" s="149"/>
      <c r="D1556" s="149"/>
      <c r="E1556" s="149"/>
      <c r="F1556" s="149"/>
      <c r="G1556" s="149"/>
      <c r="H1556" s="149"/>
      <c r="I1556" s="149"/>
      <c r="J1556" s="149"/>
    </row>
    <row r="1557" spans="1:10" x14ac:dyDescent="0.2">
      <c r="A1557" s="149"/>
      <c r="B1557" s="149"/>
      <c r="C1557" s="149"/>
      <c r="D1557" s="149"/>
      <c r="E1557" s="149"/>
      <c r="F1557" s="149"/>
      <c r="G1557" s="149"/>
      <c r="H1557" s="149"/>
      <c r="I1557" s="149"/>
      <c r="J1557" s="149"/>
    </row>
    <row r="1558" spans="1:10" x14ac:dyDescent="0.2">
      <c r="A1558" s="149"/>
      <c r="B1558" s="149"/>
      <c r="C1558" s="149"/>
      <c r="D1558" s="149"/>
      <c r="E1558" s="149"/>
      <c r="F1558" s="149"/>
      <c r="G1558" s="149"/>
      <c r="H1558" s="149"/>
      <c r="I1558" s="149"/>
      <c r="J1558" s="149"/>
    </row>
    <row r="1559" spans="1:10" x14ac:dyDescent="0.2">
      <c r="A1559" s="149"/>
      <c r="B1559" s="149"/>
      <c r="C1559" s="149"/>
      <c r="D1559" s="149"/>
      <c r="E1559" s="149"/>
      <c r="F1559" s="149"/>
      <c r="G1559" s="149"/>
      <c r="H1559" s="149"/>
      <c r="I1559" s="149"/>
      <c r="J1559" s="149"/>
    </row>
    <row r="1560" spans="1:10" x14ac:dyDescent="0.2">
      <c r="A1560" s="149"/>
      <c r="B1560" s="149"/>
      <c r="C1560" s="149"/>
      <c r="D1560" s="149"/>
      <c r="E1560" s="149"/>
      <c r="F1560" s="149"/>
      <c r="G1560" s="149"/>
      <c r="H1560" s="149"/>
      <c r="I1560" s="149"/>
      <c r="J1560" s="149"/>
    </row>
    <row r="1561" spans="1:10" x14ac:dyDescent="0.2">
      <c r="A1561" s="149"/>
      <c r="B1561" s="149"/>
      <c r="C1561" s="149"/>
      <c r="D1561" s="149"/>
      <c r="E1561" s="149"/>
      <c r="F1561" s="149"/>
      <c r="G1561" s="149"/>
      <c r="H1561" s="149"/>
      <c r="I1561" s="149"/>
      <c r="J1561" s="149"/>
    </row>
    <row r="1562" spans="1:10" x14ac:dyDescent="0.2">
      <c r="A1562" s="149"/>
      <c r="B1562" s="149"/>
      <c r="C1562" s="149"/>
      <c r="D1562" s="149"/>
      <c r="E1562" s="149"/>
      <c r="F1562" s="149"/>
      <c r="G1562" s="149"/>
      <c r="H1562" s="149"/>
      <c r="I1562" s="149"/>
      <c r="J1562" s="149"/>
    </row>
    <row r="1563" spans="1:10" x14ac:dyDescent="0.2">
      <c r="A1563" s="149"/>
      <c r="B1563" s="149"/>
      <c r="C1563" s="149"/>
      <c r="D1563" s="149"/>
      <c r="E1563" s="149"/>
      <c r="F1563" s="149"/>
      <c r="G1563" s="149"/>
      <c r="H1563" s="149"/>
      <c r="I1563" s="149"/>
      <c r="J1563" s="149"/>
    </row>
    <row r="1564" spans="1:10" x14ac:dyDescent="0.2">
      <c r="A1564" s="149"/>
      <c r="B1564" s="149"/>
      <c r="C1564" s="149"/>
      <c r="D1564" s="149"/>
      <c r="E1564" s="149"/>
      <c r="F1564" s="149"/>
      <c r="G1564" s="149"/>
      <c r="H1564" s="149"/>
      <c r="I1564" s="149"/>
      <c r="J1564" s="149"/>
    </row>
    <row r="1565" spans="1:10" x14ac:dyDescent="0.2">
      <c r="A1565" s="149"/>
      <c r="B1565" s="149"/>
      <c r="C1565" s="149"/>
      <c r="D1565" s="149"/>
      <c r="E1565" s="149"/>
      <c r="F1565" s="149"/>
      <c r="G1565" s="149"/>
      <c r="H1565" s="149"/>
      <c r="I1565" s="149"/>
      <c r="J1565" s="149"/>
    </row>
    <row r="1566" spans="1:10" x14ac:dyDescent="0.2">
      <c r="A1566" s="149"/>
      <c r="B1566" s="149"/>
      <c r="C1566" s="149"/>
      <c r="D1566" s="149"/>
      <c r="E1566" s="149"/>
      <c r="F1566" s="149"/>
      <c r="G1566" s="149"/>
      <c r="H1566" s="149"/>
      <c r="I1566" s="149"/>
      <c r="J1566" s="149"/>
    </row>
    <row r="1567" spans="1:10" x14ac:dyDescent="0.2">
      <c r="A1567" s="149"/>
      <c r="B1567" s="149"/>
      <c r="C1567" s="149"/>
      <c r="D1567" s="149"/>
      <c r="E1567" s="149"/>
      <c r="F1567" s="149"/>
      <c r="G1567" s="149"/>
      <c r="H1567" s="149"/>
      <c r="I1567" s="149"/>
      <c r="J1567" s="149"/>
    </row>
    <row r="1568" spans="1:10" x14ac:dyDescent="0.2">
      <c r="A1568" s="149"/>
      <c r="B1568" s="149"/>
      <c r="C1568" s="149"/>
      <c r="D1568" s="149"/>
      <c r="E1568" s="149"/>
      <c r="F1568" s="149"/>
      <c r="G1568" s="149"/>
      <c r="H1568" s="149"/>
      <c r="I1568" s="149"/>
      <c r="J1568" s="149"/>
    </row>
    <row r="1569" spans="1:10" x14ac:dyDescent="0.2">
      <c r="A1569" s="149"/>
      <c r="B1569" s="149"/>
      <c r="C1569" s="149"/>
      <c r="D1569" s="149"/>
      <c r="E1569" s="149"/>
      <c r="F1569" s="149"/>
      <c r="G1569" s="149"/>
      <c r="H1569" s="149"/>
      <c r="I1569" s="149"/>
      <c r="J1569" s="149"/>
    </row>
    <row r="1570" spans="1:10" x14ac:dyDescent="0.2">
      <c r="A1570" s="149"/>
      <c r="B1570" s="149"/>
      <c r="C1570" s="149"/>
      <c r="D1570" s="149"/>
      <c r="E1570" s="149"/>
      <c r="F1570" s="149"/>
      <c r="G1570" s="149"/>
      <c r="H1570" s="149"/>
      <c r="I1570" s="149"/>
      <c r="J1570" s="149"/>
    </row>
    <row r="1571" spans="1:10" x14ac:dyDescent="0.2">
      <c r="A1571" s="149"/>
      <c r="B1571" s="149"/>
      <c r="C1571" s="149"/>
      <c r="D1571" s="149"/>
      <c r="E1571" s="149"/>
      <c r="F1571" s="149"/>
      <c r="G1571" s="149"/>
      <c r="H1571" s="149"/>
      <c r="I1571" s="149"/>
      <c r="J1571" s="149"/>
    </row>
    <row r="1572" spans="1:10" x14ac:dyDescent="0.2">
      <c r="A1572" s="149"/>
      <c r="B1572" s="149"/>
      <c r="C1572" s="149"/>
      <c r="D1572" s="149"/>
      <c r="E1572" s="149"/>
      <c r="F1572" s="149"/>
      <c r="G1572" s="149"/>
      <c r="H1572" s="149"/>
      <c r="I1572" s="149"/>
      <c r="J1572" s="149"/>
    </row>
    <row r="1573" spans="1:10" x14ac:dyDescent="0.2">
      <c r="A1573" s="149"/>
      <c r="B1573" s="149"/>
      <c r="C1573" s="149"/>
      <c r="D1573" s="149"/>
      <c r="E1573" s="149"/>
      <c r="F1573" s="149"/>
      <c r="G1573" s="149"/>
      <c r="H1573" s="149"/>
      <c r="I1573" s="149"/>
      <c r="J1573" s="149"/>
    </row>
    <row r="1574" spans="1:10" x14ac:dyDescent="0.2">
      <c r="A1574" s="149"/>
      <c r="B1574" s="149"/>
      <c r="C1574" s="149"/>
      <c r="D1574" s="149"/>
      <c r="E1574" s="149"/>
      <c r="F1574" s="149"/>
      <c r="G1574" s="149"/>
      <c r="H1574" s="149"/>
      <c r="I1574" s="149"/>
      <c r="J1574" s="149"/>
    </row>
    <row r="1575" spans="1:10" x14ac:dyDescent="0.2">
      <c r="A1575" s="149"/>
      <c r="B1575" s="149"/>
      <c r="C1575" s="149"/>
      <c r="D1575" s="149"/>
      <c r="E1575" s="149"/>
      <c r="F1575" s="149"/>
      <c r="G1575" s="149"/>
      <c r="H1575" s="149"/>
      <c r="I1575" s="149"/>
      <c r="J1575" s="149"/>
    </row>
    <row r="1576" spans="1:10" x14ac:dyDescent="0.2">
      <c r="A1576" s="149"/>
      <c r="B1576" s="149"/>
      <c r="C1576" s="149"/>
      <c r="D1576" s="149"/>
      <c r="E1576" s="149"/>
      <c r="F1576" s="149"/>
      <c r="G1576" s="149"/>
      <c r="H1576" s="149"/>
      <c r="I1576" s="149"/>
      <c r="J1576" s="149"/>
    </row>
    <row r="1577" spans="1:10" x14ac:dyDescent="0.2">
      <c r="A1577" s="149"/>
      <c r="B1577" s="149"/>
      <c r="C1577" s="149"/>
      <c r="D1577" s="149"/>
      <c r="E1577" s="149"/>
      <c r="F1577" s="149"/>
      <c r="G1577" s="149"/>
      <c r="H1577" s="149"/>
      <c r="I1577" s="149"/>
      <c r="J1577" s="149"/>
    </row>
    <row r="1578" spans="1:10" x14ac:dyDescent="0.2">
      <c r="A1578" s="149"/>
      <c r="B1578" s="149"/>
      <c r="C1578" s="149"/>
      <c r="D1578" s="149"/>
      <c r="E1578" s="149"/>
      <c r="F1578" s="149"/>
      <c r="G1578" s="149"/>
      <c r="H1578" s="149"/>
      <c r="I1578" s="149"/>
      <c r="J1578" s="149"/>
    </row>
    <row r="1579" spans="1:10" x14ac:dyDescent="0.2">
      <c r="A1579" s="149"/>
      <c r="B1579" s="149"/>
      <c r="C1579" s="149"/>
      <c r="D1579" s="149"/>
      <c r="E1579" s="149"/>
      <c r="F1579" s="149"/>
      <c r="G1579" s="149"/>
      <c r="H1579" s="149"/>
      <c r="I1579" s="149"/>
      <c r="J1579" s="149"/>
    </row>
    <row r="1580" spans="1:10" x14ac:dyDescent="0.2">
      <c r="A1580" s="149"/>
      <c r="B1580" s="149"/>
      <c r="C1580" s="149"/>
      <c r="D1580" s="149"/>
      <c r="E1580" s="149"/>
      <c r="F1580" s="149"/>
      <c r="G1580" s="149"/>
      <c r="H1580" s="149"/>
      <c r="I1580" s="149"/>
      <c r="J1580" s="149"/>
    </row>
    <row r="1581" spans="1:10" x14ac:dyDescent="0.2">
      <c r="A1581" s="149"/>
      <c r="B1581" s="149"/>
      <c r="C1581" s="149"/>
      <c r="D1581" s="149"/>
      <c r="E1581" s="149"/>
      <c r="F1581" s="149"/>
      <c r="G1581" s="149"/>
      <c r="H1581" s="149"/>
      <c r="I1581" s="149"/>
      <c r="J1581" s="149"/>
    </row>
    <row r="1582" spans="1:10" x14ac:dyDescent="0.2">
      <c r="A1582" s="149"/>
      <c r="B1582" s="149"/>
      <c r="C1582" s="149"/>
      <c r="D1582" s="149"/>
      <c r="E1582" s="149"/>
      <c r="F1582" s="149"/>
      <c r="G1582" s="149"/>
      <c r="H1582" s="149"/>
      <c r="I1582" s="149"/>
      <c r="J1582" s="149"/>
    </row>
    <row r="1583" spans="1:10" x14ac:dyDescent="0.2">
      <c r="A1583" s="149"/>
      <c r="B1583" s="149"/>
      <c r="C1583" s="149"/>
      <c r="D1583" s="149"/>
      <c r="E1583" s="149"/>
      <c r="F1583" s="149"/>
      <c r="G1583" s="149"/>
      <c r="H1583" s="149"/>
      <c r="I1583" s="149"/>
      <c r="J1583" s="149"/>
    </row>
    <row r="1584" spans="1:10" x14ac:dyDescent="0.2">
      <c r="A1584" s="149"/>
      <c r="B1584" s="149"/>
      <c r="C1584" s="149"/>
      <c r="D1584" s="149"/>
      <c r="E1584" s="149"/>
      <c r="F1584" s="149"/>
      <c r="G1584" s="149"/>
      <c r="H1584" s="149"/>
      <c r="I1584" s="149"/>
      <c r="J1584" s="149"/>
    </row>
    <row r="1585" spans="1:10" x14ac:dyDescent="0.2">
      <c r="A1585" s="149"/>
      <c r="B1585" s="149"/>
      <c r="C1585" s="149"/>
      <c r="D1585" s="149"/>
      <c r="E1585" s="149"/>
      <c r="F1585" s="149"/>
      <c r="G1585" s="149"/>
      <c r="H1585" s="149"/>
      <c r="I1585" s="149"/>
      <c r="J1585" s="149"/>
    </row>
    <row r="1586" spans="1:10" x14ac:dyDescent="0.2">
      <c r="A1586" s="149"/>
      <c r="B1586" s="149"/>
      <c r="C1586" s="149"/>
      <c r="D1586" s="149"/>
      <c r="E1586" s="149"/>
      <c r="F1586" s="149"/>
      <c r="G1586" s="149"/>
      <c r="H1586" s="149"/>
      <c r="I1586" s="149"/>
      <c r="J1586" s="149"/>
    </row>
    <row r="1587" spans="1:10" x14ac:dyDescent="0.2">
      <c r="A1587" s="149"/>
      <c r="B1587" s="149"/>
      <c r="C1587" s="149"/>
      <c r="D1587" s="149"/>
      <c r="E1587" s="149"/>
      <c r="F1587" s="149"/>
      <c r="G1587" s="149"/>
      <c r="H1587" s="149"/>
      <c r="I1587" s="149"/>
      <c r="J1587" s="149"/>
    </row>
    <row r="1588" spans="1:10" x14ac:dyDescent="0.2">
      <c r="A1588" s="149"/>
      <c r="B1588" s="149"/>
      <c r="C1588" s="149"/>
      <c r="D1588" s="149"/>
      <c r="E1588" s="149"/>
      <c r="F1588" s="149"/>
      <c r="G1588" s="149"/>
      <c r="H1588" s="149"/>
      <c r="I1588" s="149"/>
      <c r="J1588" s="149"/>
    </row>
    <row r="1589" spans="1:10" x14ac:dyDescent="0.2">
      <c r="A1589" s="149"/>
      <c r="B1589" s="149"/>
      <c r="C1589" s="149"/>
      <c r="D1589" s="149"/>
      <c r="E1589" s="149"/>
      <c r="F1589" s="149"/>
      <c r="G1589" s="149"/>
      <c r="H1589" s="149"/>
      <c r="I1589" s="149"/>
      <c r="J1589" s="149"/>
    </row>
    <row r="1590" spans="1:10" x14ac:dyDescent="0.2">
      <c r="A1590" s="149"/>
      <c r="B1590" s="149"/>
      <c r="C1590" s="149"/>
      <c r="D1590" s="149"/>
      <c r="E1590" s="149"/>
      <c r="F1590" s="149"/>
      <c r="G1590" s="149"/>
      <c r="H1590" s="149"/>
      <c r="I1590" s="149"/>
      <c r="J1590" s="149"/>
    </row>
    <row r="1591" spans="1:10" x14ac:dyDescent="0.2">
      <c r="A1591" s="149"/>
      <c r="B1591" s="149"/>
      <c r="C1591" s="149"/>
      <c r="D1591" s="149"/>
      <c r="E1591" s="149"/>
      <c r="F1591" s="149"/>
      <c r="G1591" s="149"/>
      <c r="H1591" s="149"/>
      <c r="I1591" s="149"/>
      <c r="J1591" s="149"/>
    </row>
    <row r="1592" spans="1:10" x14ac:dyDescent="0.2">
      <c r="A1592" s="149"/>
      <c r="B1592" s="149"/>
      <c r="C1592" s="149"/>
      <c r="D1592" s="149"/>
      <c r="E1592" s="149"/>
      <c r="F1592" s="149"/>
      <c r="G1592" s="149"/>
      <c r="H1592" s="149"/>
      <c r="I1592" s="149"/>
      <c r="J1592" s="149"/>
    </row>
    <row r="1593" spans="1:10" x14ac:dyDescent="0.2">
      <c r="A1593" s="149"/>
      <c r="B1593" s="149"/>
      <c r="C1593" s="149"/>
      <c r="D1593" s="149"/>
      <c r="E1593" s="149"/>
      <c r="F1593" s="149"/>
      <c r="G1593" s="149"/>
      <c r="H1593" s="149"/>
      <c r="I1593" s="149"/>
      <c r="J1593" s="149"/>
    </row>
    <row r="1594" spans="1:10" x14ac:dyDescent="0.2">
      <c r="A1594" s="149"/>
      <c r="B1594" s="149"/>
      <c r="C1594" s="149"/>
      <c r="D1594" s="149"/>
      <c r="E1594" s="149"/>
      <c r="F1594" s="149"/>
      <c r="G1594" s="149"/>
      <c r="H1594" s="149"/>
      <c r="I1594" s="149"/>
      <c r="J1594" s="149"/>
    </row>
    <row r="1595" spans="1:10" x14ac:dyDescent="0.2">
      <c r="A1595" s="149"/>
      <c r="B1595" s="149"/>
      <c r="C1595" s="149"/>
      <c r="D1595" s="149"/>
      <c r="E1595" s="149"/>
      <c r="F1595" s="149"/>
      <c r="G1595" s="149"/>
      <c r="H1595" s="149"/>
      <c r="I1595" s="149"/>
      <c r="J1595" s="149"/>
    </row>
    <row r="1596" spans="1:10" x14ac:dyDescent="0.2">
      <c r="A1596" s="149"/>
      <c r="B1596" s="149"/>
      <c r="C1596" s="149"/>
      <c r="D1596" s="149"/>
      <c r="E1596" s="149"/>
      <c r="F1596" s="149"/>
      <c r="G1596" s="149"/>
      <c r="H1596" s="149"/>
      <c r="I1596" s="149"/>
      <c r="J1596" s="149"/>
    </row>
    <row r="1597" spans="1:10" x14ac:dyDescent="0.2">
      <c r="A1597" s="149"/>
      <c r="B1597" s="149"/>
      <c r="C1597" s="149"/>
      <c r="D1597" s="149"/>
      <c r="E1597" s="149"/>
      <c r="F1597" s="149"/>
      <c r="G1597" s="149"/>
      <c r="H1597" s="149"/>
      <c r="I1597" s="149"/>
      <c r="J1597" s="149"/>
    </row>
    <row r="1598" spans="1:10" x14ac:dyDescent="0.2">
      <c r="A1598" s="149"/>
      <c r="B1598" s="149"/>
      <c r="C1598" s="149"/>
      <c r="D1598" s="149"/>
      <c r="E1598" s="149"/>
      <c r="F1598" s="149"/>
      <c r="G1598" s="149"/>
      <c r="H1598" s="149"/>
      <c r="I1598" s="149"/>
      <c r="J1598" s="149"/>
    </row>
    <row r="1599" spans="1:10" x14ac:dyDescent="0.2">
      <c r="A1599" s="149"/>
      <c r="B1599" s="149"/>
      <c r="C1599" s="149"/>
      <c r="D1599" s="149"/>
      <c r="E1599" s="149"/>
      <c r="F1599" s="149"/>
      <c r="G1599" s="149"/>
      <c r="H1599" s="149"/>
      <c r="I1599" s="149"/>
      <c r="J1599" s="149"/>
    </row>
    <row r="1600" spans="1:10" x14ac:dyDescent="0.2">
      <c r="A1600" s="149"/>
      <c r="B1600" s="149"/>
      <c r="C1600" s="149"/>
      <c r="D1600" s="149"/>
      <c r="E1600" s="149"/>
      <c r="F1600" s="149"/>
      <c r="G1600" s="149"/>
      <c r="H1600" s="149"/>
      <c r="I1600" s="149"/>
      <c r="J1600" s="149"/>
    </row>
    <row r="1601" spans="1:10" x14ac:dyDescent="0.2">
      <c r="A1601" s="149"/>
      <c r="B1601" s="149"/>
      <c r="C1601" s="149"/>
      <c r="D1601" s="149"/>
      <c r="E1601" s="149"/>
      <c r="F1601" s="149"/>
      <c r="G1601" s="149"/>
      <c r="H1601" s="149"/>
      <c r="I1601" s="149"/>
      <c r="J1601" s="149"/>
    </row>
    <row r="1602" spans="1:10" x14ac:dyDescent="0.2">
      <c r="A1602" s="149"/>
      <c r="B1602" s="149"/>
      <c r="C1602" s="149"/>
      <c r="D1602" s="149"/>
      <c r="E1602" s="149"/>
      <c r="F1602" s="149"/>
      <c r="G1602" s="149"/>
      <c r="H1602" s="149"/>
      <c r="I1602" s="149"/>
      <c r="J1602" s="149"/>
    </row>
    <row r="1603" spans="1:10" x14ac:dyDescent="0.2">
      <c r="A1603" s="149"/>
      <c r="B1603" s="149"/>
      <c r="C1603" s="149"/>
      <c r="D1603" s="149"/>
      <c r="E1603" s="149"/>
      <c r="F1603" s="149"/>
      <c r="G1603" s="149"/>
      <c r="H1603" s="149"/>
      <c r="I1603" s="149"/>
      <c r="J1603" s="149"/>
    </row>
    <row r="1604" spans="1:10" x14ac:dyDescent="0.2">
      <c r="A1604" s="149"/>
      <c r="B1604" s="149"/>
      <c r="C1604" s="149"/>
      <c r="D1604" s="149"/>
      <c r="E1604" s="149"/>
      <c r="F1604" s="149"/>
      <c r="G1604" s="149"/>
      <c r="H1604" s="149"/>
      <c r="I1604" s="149"/>
      <c r="J1604" s="149"/>
    </row>
    <row r="1605" spans="1:10" x14ac:dyDescent="0.2">
      <c r="A1605" s="149"/>
      <c r="B1605" s="149"/>
      <c r="C1605" s="149"/>
      <c r="D1605" s="149"/>
      <c r="E1605" s="149"/>
      <c r="F1605" s="149"/>
      <c r="G1605" s="149"/>
      <c r="H1605" s="149"/>
      <c r="I1605" s="149"/>
      <c r="J1605" s="149"/>
    </row>
    <row r="1606" spans="1:10" x14ac:dyDescent="0.2">
      <c r="A1606" s="149"/>
      <c r="B1606" s="149"/>
      <c r="C1606" s="149"/>
      <c r="D1606" s="149"/>
      <c r="E1606" s="149"/>
      <c r="F1606" s="149"/>
      <c r="G1606" s="149"/>
      <c r="H1606" s="149"/>
      <c r="I1606" s="149"/>
      <c r="J1606" s="149"/>
    </row>
    <row r="1607" spans="1:10" x14ac:dyDescent="0.2">
      <c r="A1607" s="149"/>
      <c r="B1607" s="149"/>
      <c r="C1607" s="149"/>
      <c r="D1607" s="149"/>
      <c r="E1607" s="149"/>
      <c r="F1607" s="149"/>
      <c r="G1607" s="149"/>
      <c r="H1607" s="149"/>
      <c r="I1607" s="149"/>
      <c r="J1607" s="149"/>
    </row>
    <row r="1608" spans="1:10" x14ac:dyDescent="0.2">
      <c r="A1608" s="149"/>
      <c r="B1608" s="149"/>
      <c r="C1608" s="149"/>
      <c r="D1608" s="149"/>
      <c r="E1608" s="149"/>
      <c r="F1608" s="149"/>
      <c r="G1608" s="149"/>
      <c r="H1608" s="149"/>
      <c r="I1608" s="149"/>
      <c r="J1608" s="149"/>
    </row>
    <row r="1609" spans="1:10" x14ac:dyDescent="0.2">
      <c r="A1609" s="149"/>
      <c r="B1609" s="149"/>
      <c r="C1609" s="149"/>
      <c r="D1609" s="149"/>
      <c r="E1609" s="149"/>
      <c r="F1609" s="149"/>
      <c r="G1609" s="149"/>
      <c r="H1609" s="149"/>
      <c r="I1609" s="149"/>
      <c r="J1609" s="149"/>
    </row>
    <row r="1610" spans="1:10" x14ac:dyDescent="0.2">
      <c r="A1610" s="149"/>
      <c r="B1610" s="149"/>
      <c r="C1610" s="149"/>
      <c r="D1610" s="149"/>
      <c r="E1610" s="149"/>
      <c r="F1610" s="149"/>
      <c r="G1610" s="149"/>
      <c r="H1610" s="149"/>
      <c r="I1610" s="149"/>
      <c r="J1610" s="149"/>
    </row>
    <row r="1611" spans="1:10" x14ac:dyDescent="0.2">
      <c r="A1611" s="149"/>
      <c r="B1611" s="149"/>
      <c r="C1611" s="149"/>
      <c r="D1611" s="149"/>
      <c r="E1611" s="149"/>
      <c r="F1611" s="149"/>
      <c r="G1611" s="149"/>
      <c r="H1611" s="149"/>
      <c r="I1611" s="149"/>
      <c r="J1611" s="149"/>
    </row>
    <row r="1612" spans="1:10" x14ac:dyDescent="0.2">
      <c r="A1612" s="149"/>
      <c r="B1612" s="149"/>
      <c r="C1612" s="149"/>
      <c r="D1612" s="149"/>
      <c r="E1612" s="149"/>
      <c r="F1612" s="149"/>
      <c r="G1612" s="149"/>
      <c r="H1612" s="149"/>
      <c r="I1612" s="149"/>
      <c r="J1612" s="149"/>
    </row>
    <row r="1613" spans="1:10" x14ac:dyDescent="0.2">
      <c r="A1613" s="149"/>
      <c r="B1613" s="149"/>
      <c r="C1613" s="149"/>
      <c r="D1613" s="149"/>
      <c r="E1613" s="149"/>
      <c r="F1613" s="149"/>
      <c r="G1613" s="149"/>
      <c r="H1613" s="149"/>
      <c r="I1613" s="149"/>
      <c r="J1613" s="149"/>
    </row>
    <row r="1614" spans="1:10" x14ac:dyDescent="0.2">
      <c r="A1614" s="149"/>
      <c r="B1614" s="149"/>
      <c r="C1614" s="149"/>
      <c r="D1614" s="149"/>
      <c r="E1614" s="149"/>
      <c r="F1614" s="149"/>
      <c r="G1614" s="149"/>
      <c r="H1614" s="149"/>
      <c r="I1614" s="149"/>
      <c r="J1614" s="149"/>
    </row>
    <row r="1615" spans="1:10" x14ac:dyDescent="0.2">
      <c r="A1615" s="149"/>
      <c r="B1615" s="149"/>
      <c r="C1615" s="149"/>
      <c r="D1615" s="149"/>
      <c r="E1615" s="149"/>
      <c r="F1615" s="149"/>
      <c r="G1615" s="149"/>
      <c r="H1615" s="149"/>
      <c r="I1615" s="149"/>
      <c r="J1615" s="149"/>
    </row>
    <row r="1616" spans="1:10" x14ac:dyDescent="0.2">
      <c r="A1616" s="149"/>
      <c r="B1616" s="149"/>
      <c r="C1616" s="149"/>
      <c r="D1616" s="149"/>
      <c r="E1616" s="149"/>
      <c r="F1616" s="149"/>
      <c r="G1616" s="149"/>
      <c r="H1616" s="149"/>
      <c r="I1616" s="149"/>
      <c r="J1616" s="149"/>
    </row>
    <row r="1617" spans="1:10" x14ac:dyDescent="0.2">
      <c r="A1617" s="149"/>
      <c r="B1617" s="149"/>
      <c r="C1617" s="149"/>
      <c r="D1617" s="149"/>
      <c r="E1617" s="149"/>
      <c r="F1617" s="149"/>
      <c r="G1617" s="149"/>
      <c r="H1617" s="149"/>
      <c r="I1617" s="149"/>
      <c r="J1617" s="149"/>
    </row>
    <row r="1618" spans="1:10" x14ac:dyDescent="0.2">
      <c r="A1618" s="149"/>
      <c r="B1618" s="149"/>
      <c r="C1618" s="149"/>
      <c r="D1618" s="149"/>
      <c r="E1618" s="149"/>
      <c r="F1618" s="149"/>
      <c r="G1618" s="149"/>
      <c r="H1618" s="149"/>
      <c r="I1618" s="149"/>
      <c r="J1618" s="149"/>
    </row>
    <row r="1619" spans="1:10" x14ac:dyDescent="0.2">
      <c r="A1619" s="149"/>
      <c r="B1619" s="149"/>
      <c r="C1619" s="149"/>
      <c r="D1619" s="149"/>
      <c r="E1619" s="149"/>
      <c r="F1619" s="149"/>
      <c r="G1619" s="149"/>
      <c r="H1619" s="149"/>
      <c r="I1619" s="149"/>
      <c r="J1619" s="149"/>
    </row>
    <row r="1620" spans="1:10" x14ac:dyDescent="0.2">
      <c r="A1620" s="149"/>
      <c r="B1620" s="149"/>
      <c r="C1620" s="149"/>
      <c r="D1620" s="149"/>
      <c r="E1620" s="149"/>
      <c r="F1620" s="149"/>
      <c r="G1620" s="149"/>
      <c r="H1620" s="149"/>
      <c r="I1620" s="149"/>
      <c r="J1620" s="149"/>
    </row>
    <row r="1621" spans="1:10" x14ac:dyDescent="0.2">
      <c r="A1621" s="149"/>
      <c r="B1621" s="149"/>
      <c r="C1621" s="149"/>
      <c r="D1621" s="149"/>
      <c r="E1621" s="149"/>
      <c r="F1621" s="149"/>
      <c r="G1621" s="149"/>
      <c r="H1621" s="149"/>
      <c r="I1621" s="149"/>
      <c r="J1621" s="149"/>
    </row>
    <row r="1622" spans="1:10" x14ac:dyDescent="0.2">
      <c r="A1622" s="149"/>
      <c r="B1622" s="149"/>
      <c r="C1622" s="149"/>
      <c r="D1622" s="149"/>
      <c r="E1622" s="149"/>
      <c r="F1622" s="149"/>
      <c r="G1622" s="149"/>
      <c r="H1622" s="149"/>
      <c r="I1622" s="149"/>
      <c r="J1622" s="149"/>
    </row>
    <row r="1623" spans="1:10" x14ac:dyDescent="0.2">
      <c r="A1623" s="149"/>
      <c r="B1623" s="149"/>
      <c r="C1623" s="149"/>
      <c r="D1623" s="149"/>
      <c r="E1623" s="149"/>
      <c r="F1623" s="149"/>
      <c r="G1623" s="149"/>
      <c r="H1623" s="149"/>
      <c r="I1623" s="149"/>
      <c r="J1623" s="149"/>
    </row>
    <row r="1624" spans="1:10" x14ac:dyDescent="0.2">
      <c r="A1624" s="149"/>
      <c r="B1624" s="149"/>
      <c r="C1624" s="149"/>
      <c r="D1624" s="149"/>
      <c r="E1624" s="149"/>
      <c r="F1624" s="149"/>
      <c r="G1624" s="149"/>
      <c r="H1624" s="149"/>
      <c r="I1624" s="149"/>
      <c r="J1624" s="149"/>
    </row>
    <row r="1625" spans="1:10" x14ac:dyDescent="0.2">
      <c r="A1625" s="149"/>
      <c r="B1625" s="149"/>
      <c r="C1625" s="149"/>
      <c r="D1625" s="149"/>
      <c r="E1625" s="149"/>
      <c r="F1625" s="149"/>
      <c r="G1625" s="149"/>
      <c r="H1625" s="149"/>
      <c r="I1625" s="149"/>
      <c r="J1625" s="149"/>
    </row>
    <row r="1626" spans="1:10" x14ac:dyDescent="0.2">
      <c r="A1626" s="149"/>
      <c r="B1626" s="149"/>
      <c r="C1626" s="149"/>
      <c r="D1626" s="149"/>
      <c r="E1626" s="149"/>
      <c r="F1626" s="149"/>
      <c r="G1626" s="149"/>
      <c r="H1626" s="149"/>
      <c r="I1626" s="149"/>
      <c r="J1626" s="149"/>
    </row>
    <row r="1627" spans="1:10" x14ac:dyDescent="0.2">
      <c r="A1627" s="149"/>
      <c r="B1627" s="149"/>
      <c r="C1627" s="149"/>
      <c r="D1627" s="149"/>
      <c r="E1627" s="149"/>
      <c r="F1627" s="149"/>
      <c r="G1627" s="149"/>
      <c r="H1627" s="149"/>
      <c r="I1627" s="149"/>
      <c r="J1627" s="149"/>
    </row>
    <row r="1628" spans="1:10" x14ac:dyDescent="0.2">
      <c r="A1628" s="149"/>
      <c r="B1628" s="149"/>
      <c r="C1628" s="149"/>
      <c r="D1628" s="149"/>
      <c r="E1628" s="149"/>
      <c r="F1628" s="149"/>
      <c r="G1628" s="149"/>
      <c r="H1628" s="149"/>
      <c r="I1628" s="149"/>
      <c r="J1628" s="149"/>
    </row>
    <row r="1629" spans="1:10" x14ac:dyDescent="0.2">
      <c r="A1629" s="149"/>
      <c r="B1629" s="149"/>
      <c r="C1629" s="149"/>
      <c r="D1629" s="149"/>
      <c r="E1629" s="149"/>
      <c r="F1629" s="149"/>
      <c r="G1629" s="149"/>
      <c r="H1629" s="149"/>
      <c r="I1629" s="149"/>
      <c r="J1629" s="149"/>
    </row>
    <row r="1630" spans="1:10" x14ac:dyDescent="0.2">
      <c r="A1630" s="149"/>
      <c r="B1630" s="149"/>
      <c r="C1630" s="149"/>
      <c r="D1630" s="149"/>
      <c r="E1630" s="149"/>
      <c r="F1630" s="149"/>
      <c r="G1630" s="149"/>
      <c r="H1630" s="149"/>
      <c r="I1630" s="149"/>
      <c r="J1630" s="149"/>
    </row>
    <row r="1631" spans="1:10" x14ac:dyDescent="0.2">
      <c r="A1631" s="149"/>
      <c r="B1631" s="149"/>
      <c r="C1631" s="149"/>
      <c r="D1631" s="149"/>
      <c r="E1631" s="149"/>
      <c r="F1631" s="149"/>
      <c r="G1631" s="149"/>
      <c r="H1631" s="149"/>
      <c r="I1631" s="149"/>
      <c r="J1631" s="149"/>
    </row>
    <row r="1632" spans="1:10" x14ac:dyDescent="0.2">
      <c r="A1632" s="149"/>
      <c r="B1632" s="149"/>
      <c r="C1632" s="149"/>
      <c r="D1632" s="149"/>
      <c r="E1632" s="149"/>
      <c r="F1632" s="149"/>
      <c r="G1632" s="149"/>
      <c r="H1632" s="149"/>
      <c r="I1632" s="149"/>
      <c r="J1632" s="149"/>
    </row>
    <row r="1633" spans="1:10" x14ac:dyDescent="0.2">
      <c r="A1633" s="149"/>
      <c r="B1633" s="149"/>
      <c r="C1633" s="149"/>
      <c r="D1633" s="149"/>
      <c r="E1633" s="149"/>
      <c r="F1633" s="149"/>
      <c r="G1633" s="149"/>
      <c r="H1633" s="149"/>
      <c r="I1633" s="149"/>
      <c r="J1633" s="149"/>
    </row>
    <row r="1634" spans="1:10" x14ac:dyDescent="0.2">
      <c r="A1634" s="149"/>
      <c r="B1634" s="149"/>
      <c r="C1634" s="149"/>
      <c r="D1634" s="149"/>
      <c r="E1634" s="149"/>
      <c r="F1634" s="149"/>
      <c r="G1634" s="149"/>
      <c r="H1634" s="149"/>
      <c r="I1634" s="149"/>
      <c r="J1634" s="149"/>
    </row>
    <row r="1635" spans="1:10" x14ac:dyDescent="0.2">
      <c r="A1635" s="149"/>
      <c r="B1635" s="149"/>
      <c r="C1635" s="149"/>
      <c r="D1635" s="149"/>
      <c r="E1635" s="149"/>
      <c r="F1635" s="149"/>
      <c r="G1635" s="149"/>
      <c r="H1635" s="149"/>
      <c r="I1635" s="149"/>
      <c r="J1635" s="149"/>
    </row>
    <row r="1636" spans="1:10" x14ac:dyDescent="0.2">
      <c r="A1636" s="149"/>
      <c r="B1636" s="149"/>
      <c r="C1636" s="149"/>
      <c r="D1636" s="149"/>
      <c r="E1636" s="149"/>
      <c r="F1636" s="149"/>
      <c r="G1636" s="149"/>
      <c r="H1636" s="149"/>
      <c r="I1636" s="149"/>
      <c r="J1636" s="149"/>
    </row>
    <row r="1637" spans="1:10" x14ac:dyDescent="0.2">
      <c r="A1637" s="149"/>
      <c r="B1637" s="149"/>
      <c r="C1637" s="149"/>
      <c r="D1637" s="149"/>
      <c r="E1637" s="149"/>
      <c r="F1637" s="149"/>
      <c r="G1637" s="149"/>
      <c r="H1637" s="149"/>
      <c r="I1637" s="149"/>
      <c r="J1637" s="149"/>
    </row>
    <row r="1638" spans="1:10" x14ac:dyDescent="0.2">
      <c r="A1638" s="149"/>
      <c r="B1638" s="149"/>
      <c r="C1638" s="149"/>
      <c r="D1638" s="149"/>
      <c r="E1638" s="149"/>
      <c r="F1638" s="149"/>
      <c r="G1638" s="149"/>
      <c r="H1638" s="149"/>
      <c r="I1638" s="149"/>
      <c r="J1638" s="149"/>
    </row>
    <row r="1639" spans="1:10" x14ac:dyDescent="0.2">
      <c r="A1639" s="149"/>
      <c r="B1639" s="149"/>
      <c r="C1639" s="149"/>
      <c r="D1639" s="149"/>
      <c r="E1639" s="149"/>
      <c r="F1639" s="149"/>
      <c r="G1639" s="149"/>
      <c r="H1639" s="149"/>
      <c r="I1639" s="149"/>
      <c r="J1639" s="149"/>
    </row>
    <row r="1640" spans="1:10" x14ac:dyDescent="0.2">
      <c r="A1640" s="149"/>
      <c r="B1640" s="149"/>
      <c r="C1640" s="149"/>
      <c r="D1640" s="149"/>
      <c r="E1640" s="149"/>
      <c r="F1640" s="149"/>
      <c r="G1640" s="149"/>
      <c r="H1640" s="149"/>
      <c r="I1640" s="149"/>
      <c r="J1640" s="149"/>
    </row>
    <row r="1641" spans="1:10" x14ac:dyDescent="0.2">
      <c r="A1641" s="149"/>
      <c r="B1641" s="149"/>
      <c r="C1641" s="149"/>
      <c r="D1641" s="149"/>
      <c r="E1641" s="149"/>
      <c r="F1641" s="149"/>
      <c r="G1641" s="149"/>
      <c r="H1641" s="149"/>
      <c r="I1641" s="149"/>
      <c r="J1641" s="149"/>
    </row>
    <row r="1642" spans="1:10" x14ac:dyDescent="0.2">
      <c r="A1642" s="149"/>
      <c r="B1642" s="149"/>
      <c r="C1642" s="149"/>
      <c r="D1642" s="149"/>
      <c r="E1642" s="149"/>
      <c r="F1642" s="149"/>
      <c r="G1642" s="149"/>
      <c r="H1642" s="149"/>
      <c r="I1642" s="149"/>
      <c r="J1642" s="149"/>
    </row>
    <row r="1643" spans="1:10" x14ac:dyDescent="0.2">
      <c r="A1643" s="149"/>
      <c r="B1643" s="149"/>
      <c r="C1643" s="149"/>
      <c r="D1643" s="149"/>
      <c r="E1643" s="149"/>
      <c r="F1643" s="149"/>
      <c r="G1643" s="149"/>
      <c r="H1643" s="149"/>
      <c r="I1643" s="149"/>
      <c r="J1643" s="149"/>
    </row>
    <row r="1644" spans="1:10" x14ac:dyDescent="0.2">
      <c r="A1644" s="149"/>
      <c r="B1644" s="149"/>
      <c r="C1644" s="149"/>
      <c r="D1644" s="149"/>
      <c r="E1644" s="149"/>
      <c r="F1644" s="149"/>
      <c r="G1644" s="149"/>
      <c r="H1644" s="149"/>
      <c r="I1644" s="149"/>
      <c r="J1644" s="149"/>
    </row>
    <row r="1645" spans="1:10" x14ac:dyDescent="0.2">
      <c r="A1645" s="149"/>
      <c r="B1645" s="149"/>
      <c r="C1645" s="149"/>
      <c r="D1645" s="149"/>
      <c r="E1645" s="149"/>
      <c r="F1645" s="149"/>
      <c r="G1645" s="149"/>
      <c r="H1645" s="149"/>
      <c r="I1645" s="149"/>
      <c r="J1645" s="149"/>
    </row>
    <row r="1646" spans="1:10" x14ac:dyDescent="0.2">
      <c r="A1646" s="149"/>
      <c r="B1646" s="149"/>
      <c r="C1646" s="149"/>
      <c r="D1646" s="149"/>
      <c r="E1646" s="149"/>
      <c r="F1646" s="149"/>
      <c r="G1646" s="149"/>
      <c r="H1646" s="149"/>
      <c r="I1646" s="149"/>
      <c r="J1646" s="149"/>
    </row>
    <row r="1647" spans="1:10" x14ac:dyDescent="0.2">
      <c r="A1647" s="149"/>
      <c r="B1647" s="149"/>
      <c r="C1647" s="149"/>
      <c r="D1647" s="149"/>
      <c r="E1647" s="149"/>
      <c r="F1647" s="149"/>
      <c r="G1647" s="149"/>
      <c r="H1647" s="149"/>
      <c r="I1647" s="149"/>
      <c r="J1647" s="149"/>
    </row>
    <row r="1648" spans="1:10" x14ac:dyDescent="0.2">
      <c r="A1648" s="149"/>
      <c r="B1648" s="149"/>
      <c r="C1648" s="149"/>
      <c r="D1648" s="149"/>
      <c r="E1648" s="149"/>
      <c r="F1648" s="149"/>
      <c r="G1648" s="149"/>
      <c r="H1648" s="149"/>
      <c r="I1648" s="149"/>
      <c r="J1648" s="149"/>
    </row>
    <row r="1649" spans="1:10" x14ac:dyDescent="0.2">
      <c r="A1649" s="149"/>
      <c r="B1649" s="149"/>
      <c r="C1649" s="149"/>
      <c r="D1649" s="149"/>
      <c r="E1649" s="149"/>
      <c r="F1649" s="149"/>
      <c r="G1649" s="149"/>
      <c r="H1649" s="149"/>
      <c r="I1649" s="149"/>
      <c r="J1649" s="149"/>
    </row>
    <row r="1650" spans="1:10" x14ac:dyDescent="0.2">
      <c r="A1650" s="149"/>
      <c r="B1650" s="149"/>
      <c r="C1650" s="149"/>
      <c r="D1650" s="149"/>
      <c r="E1650" s="149"/>
      <c r="F1650" s="149"/>
      <c r="G1650" s="149"/>
      <c r="H1650" s="149"/>
      <c r="I1650" s="149"/>
      <c r="J1650" s="149"/>
    </row>
    <row r="1651" spans="1:10" x14ac:dyDescent="0.2">
      <c r="A1651" s="149"/>
      <c r="B1651" s="149"/>
      <c r="C1651" s="149"/>
      <c r="D1651" s="149"/>
      <c r="E1651" s="149"/>
      <c r="F1651" s="149"/>
      <c r="G1651" s="149"/>
      <c r="H1651" s="149"/>
      <c r="I1651" s="149"/>
      <c r="J1651" s="149"/>
    </row>
    <row r="1652" spans="1:10" x14ac:dyDescent="0.2">
      <c r="A1652" s="149"/>
      <c r="B1652" s="149"/>
      <c r="C1652" s="149"/>
      <c r="D1652" s="149"/>
      <c r="E1652" s="149"/>
      <c r="F1652" s="149"/>
      <c r="G1652" s="149"/>
      <c r="H1652" s="149"/>
      <c r="I1652" s="149"/>
      <c r="J1652" s="149"/>
    </row>
    <row r="1653" spans="1:10" x14ac:dyDescent="0.2">
      <c r="A1653" s="149"/>
      <c r="B1653" s="149"/>
      <c r="C1653" s="149"/>
      <c r="D1653" s="149"/>
      <c r="E1653" s="149"/>
      <c r="F1653" s="149"/>
      <c r="G1653" s="149"/>
      <c r="H1653" s="149"/>
      <c r="I1653" s="149"/>
      <c r="J1653" s="149"/>
    </row>
    <row r="1654" spans="1:10" x14ac:dyDescent="0.2">
      <c r="A1654" s="149"/>
      <c r="B1654" s="149"/>
      <c r="C1654" s="149"/>
      <c r="D1654" s="149"/>
      <c r="E1654" s="149"/>
      <c r="F1654" s="149"/>
      <c r="G1654" s="149"/>
      <c r="H1654" s="149"/>
      <c r="I1654" s="149"/>
      <c r="J1654" s="149"/>
    </row>
    <row r="1655" spans="1:10" x14ac:dyDescent="0.2">
      <c r="A1655" s="149"/>
      <c r="B1655" s="149"/>
      <c r="C1655" s="149"/>
      <c r="D1655" s="149"/>
      <c r="E1655" s="149"/>
      <c r="F1655" s="149"/>
      <c r="G1655" s="149"/>
      <c r="H1655" s="149"/>
      <c r="I1655" s="149"/>
      <c r="J1655" s="149"/>
    </row>
    <row r="1656" spans="1:10" x14ac:dyDescent="0.2">
      <c r="A1656" s="149"/>
      <c r="B1656" s="149"/>
      <c r="C1656" s="149"/>
      <c r="D1656" s="149"/>
      <c r="E1656" s="149"/>
      <c r="F1656" s="149"/>
      <c r="G1656" s="149"/>
      <c r="H1656" s="149"/>
      <c r="I1656" s="149"/>
      <c r="J1656" s="149"/>
    </row>
    <row r="1657" spans="1:10" x14ac:dyDescent="0.2">
      <c r="A1657" s="149"/>
      <c r="B1657" s="149"/>
      <c r="C1657" s="149"/>
      <c r="D1657" s="149"/>
      <c r="E1657" s="149"/>
      <c r="F1657" s="149"/>
      <c r="G1657" s="149"/>
      <c r="H1657" s="149"/>
      <c r="I1657" s="149"/>
      <c r="J1657" s="149"/>
    </row>
    <row r="1658" spans="1:10" x14ac:dyDescent="0.2">
      <c r="A1658" s="149"/>
      <c r="B1658" s="149"/>
      <c r="C1658" s="149"/>
      <c r="D1658" s="149"/>
      <c r="E1658" s="149"/>
      <c r="F1658" s="149"/>
      <c r="G1658" s="149"/>
      <c r="H1658" s="149"/>
      <c r="I1658" s="149"/>
      <c r="J1658" s="149"/>
    </row>
    <row r="1659" spans="1:10" x14ac:dyDescent="0.2">
      <c r="A1659" s="149"/>
      <c r="B1659" s="149"/>
      <c r="C1659" s="149"/>
      <c r="D1659" s="149"/>
      <c r="E1659" s="149"/>
      <c r="F1659" s="149"/>
      <c r="G1659" s="149"/>
      <c r="H1659" s="149"/>
      <c r="I1659" s="149"/>
      <c r="J1659" s="149"/>
    </row>
    <row r="1660" spans="1:10" x14ac:dyDescent="0.2">
      <c r="A1660" s="149"/>
      <c r="B1660" s="149"/>
      <c r="C1660" s="149"/>
      <c r="D1660" s="149"/>
      <c r="E1660" s="149"/>
      <c r="F1660" s="149"/>
      <c r="G1660" s="149"/>
      <c r="H1660" s="149"/>
      <c r="I1660" s="149"/>
      <c r="J1660" s="149"/>
    </row>
    <row r="1661" spans="1:10" x14ac:dyDescent="0.2">
      <c r="A1661" s="149"/>
      <c r="B1661" s="149"/>
      <c r="C1661" s="149"/>
      <c r="D1661" s="149"/>
      <c r="E1661" s="149"/>
      <c r="F1661" s="149"/>
      <c r="G1661" s="149"/>
      <c r="H1661" s="149"/>
      <c r="I1661" s="149"/>
      <c r="J1661" s="149"/>
    </row>
    <row r="1662" spans="1:10" x14ac:dyDescent="0.2">
      <c r="A1662" s="149"/>
      <c r="B1662" s="149"/>
      <c r="C1662" s="149"/>
      <c r="D1662" s="149"/>
      <c r="E1662" s="149"/>
      <c r="F1662" s="149"/>
      <c r="G1662" s="149"/>
      <c r="H1662" s="149"/>
      <c r="I1662" s="149"/>
      <c r="J1662" s="149"/>
    </row>
    <row r="1663" spans="1:10" x14ac:dyDescent="0.2">
      <c r="A1663" s="149"/>
      <c r="B1663" s="149"/>
      <c r="C1663" s="149"/>
      <c r="D1663" s="149"/>
      <c r="E1663" s="149"/>
      <c r="F1663" s="149"/>
      <c r="G1663" s="149"/>
      <c r="H1663" s="149"/>
      <c r="I1663" s="149"/>
      <c r="J1663" s="149"/>
    </row>
    <row r="1664" spans="1:10" x14ac:dyDescent="0.2">
      <c r="A1664" s="149"/>
      <c r="B1664" s="149"/>
      <c r="C1664" s="149"/>
      <c r="D1664" s="149"/>
      <c r="E1664" s="149"/>
      <c r="F1664" s="149"/>
      <c r="G1664" s="149"/>
      <c r="H1664" s="149"/>
      <c r="I1664" s="149"/>
      <c r="J1664" s="149"/>
    </row>
    <row r="1665" spans="1:10" x14ac:dyDescent="0.2">
      <c r="A1665" s="149"/>
      <c r="B1665" s="149"/>
      <c r="C1665" s="149"/>
      <c r="D1665" s="149"/>
      <c r="E1665" s="149"/>
      <c r="F1665" s="149"/>
      <c r="G1665" s="149"/>
      <c r="H1665" s="149"/>
      <c r="I1665" s="149"/>
      <c r="J1665" s="149"/>
    </row>
    <row r="1666" spans="1:10" x14ac:dyDescent="0.2">
      <c r="A1666" s="149"/>
      <c r="B1666" s="149"/>
      <c r="C1666" s="149"/>
      <c r="D1666" s="149"/>
      <c r="E1666" s="149"/>
      <c r="F1666" s="149"/>
      <c r="G1666" s="149"/>
      <c r="H1666" s="149"/>
      <c r="I1666" s="149"/>
      <c r="J1666" s="149"/>
    </row>
    <row r="1667" spans="1:10" x14ac:dyDescent="0.2">
      <c r="A1667" s="149"/>
      <c r="B1667" s="149"/>
      <c r="C1667" s="149"/>
      <c r="D1667" s="149"/>
      <c r="E1667" s="149"/>
      <c r="F1667" s="149"/>
      <c r="G1667" s="149"/>
      <c r="H1667" s="149"/>
      <c r="I1667" s="149"/>
      <c r="J1667" s="149"/>
    </row>
    <row r="1668" spans="1:10" x14ac:dyDescent="0.2">
      <c r="A1668" s="149"/>
      <c r="B1668" s="149"/>
      <c r="C1668" s="149"/>
      <c r="D1668" s="149"/>
      <c r="E1668" s="149"/>
      <c r="F1668" s="149"/>
      <c r="G1668" s="149"/>
      <c r="H1668" s="149"/>
      <c r="I1668" s="149"/>
      <c r="J1668" s="149"/>
    </row>
    <row r="1669" spans="1:10" x14ac:dyDescent="0.2">
      <c r="A1669" s="149"/>
      <c r="B1669" s="149"/>
      <c r="C1669" s="149"/>
      <c r="D1669" s="149"/>
      <c r="E1669" s="149"/>
      <c r="F1669" s="149"/>
      <c r="G1669" s="149"/>
      <c r="H1669" s="149"/>
      <c r="I1669" s="149"/>
      <c r="J1669" s="149"/>
    </row>
    <row r="1670" spans="1:10" x14ac:dyDescent="0.2">
      <c r="A1670" s="149"/>
      <c r="B1670" s="149"/>
      <c r="C1670" s="149"/>
      <c r="D1670" s="149"/>
      <c r="E1670" s="149"/>
      <c r="F1670" s="149"/>
      <c r="G1670" s="149"/>
      <c r="H1670" s="149"/>
      <c r="I1670" s="149"/>
      <c r="J1670" s="149"/>
    </row>
    <row r="1671" spans="1:10" x14ac:dyDescent="0.2">
      <c r="A1671" s="149"/>
      <c r="B1671" s="149"/>
      <c r="C1671" s="149"/>
      <c r="D1671" s="149"/>
      <c r="E1671" s="149"/>
      <c r="F1671" s="149"/>
      <c r="G1671" s="149"/>
      <c r="H1671" s="149"/>
      <c r="I1671" s="149"/>
      <c r="J1671" s="149"/>
    </row>
    <row r="1672" spans="1:10" x14ac:dyDescent="0.2">
      <c r="A1672" s="149"/>
      <c r="B1672" s="149"/>
      <c r="C1672" s="149"/>
      <c r="D1672" s="149"/>
      <c r="E1672" s="149"/>
      <c r="F1672" s="149"/>
      <c r="G1672" s="149"/>
      <c r="H1672" s="149"/>
      <c r="I1672" s="149"/>
      <c r="J1672" s="149"/>
    </row>
    <row r="1673" spans="1:10" x14ac:dyDescent="0.2">
      <c r="A1673" s="149"/>
      <c r="B1673" s="149"/>
      <c r="C1673" s="149"/>
      <c r="D1673" s="149"/>
      <c r="E1673" s="149"/>
      <c r="F1673" s="149"/>
      <c r="G1673" s="149"/>
      <c r="H1673" s="149"/>
      <c r="I1673" s="149"/>
      <c r="J1673" s="149"/>
    </row>
    <row r="1674" spans="1:10" x14ac:dyDescent="0.2">
      <c r="A1674" s="149"/>
      <c r="B1674" s="149"/>
      <c r="C1674" s="149"/>
      <c r="D1674" s="149"/>
      <c r="E1674" s="149"/>
      <c r="F1674" s="149"/>
      <c r="G1674" s="149"/>
      <c r="H1674" s="149"/>
      <c r="I1674" s="149"/>
      <c r="J1674" s="149"/>
    </row>
    <row r="1675" spans="1:10" x14ac:dyDescent="0.2">
      <c r="A1675" s="149"/>
      <c r="B1675" s="149"/>
      <c r="C1675" s="149"/>
      <c r="D1675" s="149"/>
      <c r="E1675" s="149"/>
      <c r="F1675" s="149"/>
      <c r="G1675" s="149"/>
      <c r="H1675" s="149"/>
      <c r="I1675" s="149"/>
      <c r="J1675" s="149"/>
    </row>
    <row r="1676" spans="1:10" x14ac:dyDescent="0.2">
      <c r="A1676" s="149"/>
      <c r="B1676" s="149"/>
      <c r="C1676" s="149"/>
      <c r="D1676" s="149"/>
      <c r="E1676" s="149"/>
      <c r="F1676" s="149"/>
      <c r="G1676" s="149"/>
      <c r="H1676" s="149"/>
      <c r="I1676" s="149"/>
      <c r="J1676" s="149"/>
    </row>
    <row r="1677" spans="1:10" x14ac:dyDescent="0.2">
      <c r="A1677" s="149"/>
      <c r="B1677" s="149"/>
      <c r="C1677" s="149"/>
      <c r="D1677" s="149"/>
      <c r="E1677" s="149"/>
      <c r="F1677" s="149"/>
      <c r="G1677" s="149"/>
      <c r="H1677" s="149"/>
      <c r="I1677" s="149"/>
      <c r="J1677" s="149"/>
    </row>
    <row r="1678" spans="1:10" x14ac:dyDescent="0.2">
      <c r="A1678" s="149"/>
      <c r="B1678" s="149"/>
      <c r="C1678" s="149"/>
      <c r="D1678" s="149"/>
      <c r="E1678" s="149"/>
      <c r="F1678" s="149"/>
      <c r="G1678" s="149"/>
      <c r="H1678" s="149"/>
      <c r="I1678" s="149"/>
      <c r="J1678" s="149"/>
    </row>
    <row r="1679" spans="1:10" x14ac:dyDescent="0.2">
      <c r="A1679" s="149"/>
      <c r="B1679" s="149"/>
      <c r="C1679" s="149"/>
      <c r="D1679" s="149"/>
      <c r="E1679" s="149"/>
      <c r="F1679" s="149"/>
      <c r="G1679" s="149"/>
      <c r="H1679" s="149"/>
      <c r="I1679" s="149"/>
      <c r="J1679" s="149"/>
    </row>
    <row r="1680" spans="1:10" x14ac:dyDescent="0.2">
      <c r="A1680" s="149"/>
      <c r="B1680" s="149"/>
      <c r="C1680" s="149"/>
      <c r="D1680" s="149"/>
      <c r="E1680" s="149"/>
      <c r="F1680" s="149"/>
      <c r="G1680" s="149"/>
      <c r="H1680" s="149"/>
      <c r="I1680" s="149"/>
      <c r="J1680" s="149"/>
    </row>
    <row r="1681" spans="1:10" x14ac:dyDescent="0.2">
      <c r="A1681" s="149"/>
      <c r="B1681" s="149"/>
      <c r="C1681" s="149"/>
      <c r="D1681" s="149"/>
      <c r="E1681" s="149"/>
      <c r="F1681" s="149"/>
      <c r="G1681" s="149"/>
      <c r="H1681" s="149"/>
      <c r="I1681" s="149"/>
      <c r="J1681" s="149"/>
    </row>
    <row r="1682" spans="1:10" x14ac:dyDescent="0.2">
      <c r="A1682" s="149"/>
      <c r="B1682" s="149"/>
      <c r="C1682" s="149"/>
      <c r="D1682" s="149"/>
      <c r="E1682" s="149"/>
      <c r="F1682" s="149"/>
      <c r="G1682" s="149"/>
      <c r="H1682" s="149"/>
      <c r="I1682" s="149"/>
      <c r="J1682" s="149"/>
    </row>
    <row r="1683" spans="1:10" x14ac:dyDescent="0.2">
      <c r="A1683" s="149"/>
      <c r="B1683" s="149"/>
      <c r="C1683" s="149"/>
      <c r="D1683" s="149"/>
      <c r="E1683" s="149"/>
      <c r="F1683" s="149"/>
      <c r="G1683" s="149"/>
      <c r="H1683" s="149"/>
      <c r="I1683" s="149"/>
      <c r="J1683" s="149"/>
    </row>
    <row r="1684" spans="1:10" x14ac:dyDescent="0.2">
      <c r="A1684" s="149"/>
      <c r="B1684" s="149"/>
      <c r="C1684" s="149"/>
      <c r="D1684" s="149"/>
      <c r="E1684" s="149"/>
      <c r="F1684" s="149"/>
      <c r="G1684" s="149"/>
      <c r="H1684" s="149"/>
      <c r="I1684" s="149"/>
      <c r="J1684" s="149"/>
    </row>
    <row r="1685" spans="1:10" x14ac:dyDescent="0.2">
      <c r="A1685" s="149"/>
      <c r="B1685" s="149"/>
      <c r="C1685" s="149"/>
      <c r="D1685" s="149"/>
      <c r="E1685" s="149"/>
      <c r="F1685" s="149"/>
      <c r="G1685" s="149"/>
      <c r="H1685" s="149"/>
      <c r="I1685" s="149"/>
      <c r="J1685" s="149"/>
    </row>
    <row r="1686" spans="1:10" x14ac:dyDescent="0.2">
      <c r="A1686" s="149"/>
      <c r="B1686" s="149"/>
      <c r="C1686" s="149"/>
      <c r="D1686" s="149"/>
      <c r="E1686" s="149"/>
      <c r="F1686" s="149"/>
      <c r="G1686" s="149"/>
      <c r="H1686" s="149"/>
      <c r="I1686" s="149"/>
      <c r="J1686" s="149"/>
    </row>
    <row r="1687" spans="1:10" x14ac:dyDescent="0.2">
      <c r="A1687" s="149"/>
      <c r="B1687" s="149"/>
      <c r="C1687" s="149"/>
      <c r="D1687" s="149"/>
      <c r="E1687" s="149"/>
      <c r="F1687" s="149"/>
      <c r="G1687" s="149"/>
      <c r="H1687" s="149"/>
      <c r="I1687" s="149"/>
      <c r="J1687" s="149"/>
    </row>
    <row r="1688" spans="1:10" x14ac:dyDescent="0.2">
      <c r="A1688" s="149"/>
      <c r="B1688" s="149"/>
      <c r="C1688" s="149"/>
      <c r="D1688" s="149"/>
      <c r="E1688" s="149"/>
      <c r="F1688" s="149"/>
      <c r="G1688" s="149"/>
      <c r="H1688" s="149"/>
      <c r="I1688" s="149"/>
      <c r="J1688" s="149"/>
    </row>
    <row r="1689" spans="1:10" x14ac:dyDescent="0.2">
      <c r="A1689" s="149"/>
      <c r="B1689" s="149"/>
      <c r="C1689" s="149"/>
      <c r="D1689" s="149"/>
      <c r="E1689" s="149"/>
      <c r="F1689" s="149"/>
      <c r="G1689" s="149"/>
      <c r="H1689" s="149"/>
      <c r="I1689" s="149"/>
      <c r="J1689" s="149"/>
    </row>
    <row r="1690" spans="1:10" x14ac:dyDescent="0.2">
      <c r="A1690" s="149"/>
      <c r="B1690" s="149"/>
      <c r="C1690" s="149"/>
      <c r="D1690" s="149"/>
      <c r="E1690" s="149"/>
      <c r="F1690" s="149"/>
      <c r="G1690" s="149"/>
      <c r="H1690" s="149"/>
      <c r="I1690" s="149"/>
      <c r="J1690" s="149"/>
    </row>
    <row r="1691" spans="1:10" x14ac:dyDescent="0.2">
      <c r="A1691" s="149"/>
      <c r="B1691" s="149"/>
      <c r="C1691" s="149"/>
      <c r="D1691" s="149"/>
      <c r="E1691" s="149"/>
      <c r="F1691" s="149"/>
      <c r="G1691" s="149"/>
      <c r="H1691" s="149"/>
      <c r="I1691" s="149"/>
      <c r="J1691" s="149"/>
    </row>
    <row r="1692" spans="1:10" x14ac:dyDescent="0.2">
      <c r="A1692" s="149"/>
      <c r="B1692" s="149"/>
      <c r="C1692" s="149"/>
      <c r="D1692" s="149"/>
      <c r="E1692" s="149"/>
      <c r="F1692" s="149"/>
      <c r="G1692" s="149"/>
      <c r="H1692" s="149"/>
      <c r="I1692" s="149"/>
      <c r="J1692" s="149"/>
    </row>
    <row r="1693" spans="1:10" x14ac:dyDescent="0.2">
      <c r="A1693" s="149"/>
      <c r="B1693" s="149"/>
      <c r="C1693" s="149"/>
      <c r="D1693" s="149"/>
      <c r="E1693" s="149"/>
      <c r="F1693" s="149"/>
      <c r="G1693" s="149"/>
      <c r="H1693" s="149"/>
      <c r="I1693" s="149"/>
      <c r="J1693" s="149"/>
    </row>
    <row r="1694" spans="1:10" x14ac:dyDescent="0.2">
      <c r="A1694" s="149"/>
      <c r="B1694" s="149"/>
      <c r="C1694" s="149"/>
      <c r="D1694" s="149"/>
      <c r="E1694" s="149"/>
      <c r="F1694" s="149"/>
      <c r="G1694" s="149"/>
      <c r="H1694" s="149"/>
      <c r="I1694" s="149"/>
      <c r="J1694" s="149"/>
    </row>
    <row r="1695" spans="1:10" x14ac:dyDescent="0.2">
      <c r="A1695" s="149"/>
      <c r="B1695" s="149"/>
      <c r="C1695" s="149"/>
      <c r="D1695" s="149"/>
      <c r="E1695" s="149"/>
      <c r="F1695" s="149"/>
      <c r="G1695" s="149"/>
      <c r="H1695" s="149"/>
      <c r="I1695" s="149"/>
      <c r="J1695" s="149"/>
    </row>
    <row r="1696" spans="1:10" x14ac:dyDescent="0.2">
      <c r="A1696" s="149"/>
      <c r="B1696" s="149"/>
      <c r="C1696" s="149"/>
      <c r="D1696" s="149"/>
      <c r="E1696" s="149"/>
      <c r="F1696" s="149"/>
      <c r="G1696" s="149"/>
      <c r="H1696" s="149"/>
      <c r="I1696" s="149"/>
      <c r="J1696" s="149"/>
    </row>
    <row r="1697" spans="1:10" x14ac:dyDescent="0.2">
      <c r="A1697" s="149"/>
      <c r="B1697" s="149"/>
      <c r="C1697" s="149"/>
      <c r="D1697" s="149"/>
      <c r="E1697" s="149"/>
      <c r="F1697" s="149"/>
      <c r="G1697" s="149"/>
      <c r="H1697" s="149"/>
      <c r="I1697" s="149"/>
      <c r="J1697" s="149"/>
    </row>
    <row r="1698" spans="1:10" x14ac:dyDescent="0.2">
      <c r="A1698" s="149"/>
      <c r="B1698" s="149"/>
      <c r="C1698" s="149"/>
      <c r="D1698" s="149"/>
      <c r="E1698" s="149"/>
      <c r="F1698" s="149"/>
      <c r="G1698" s="149"/>
      <c r="H1698" s="149"/>
      <c r="I1698" s="149"/>
      <c r="J1698" s="149"/>
    </row>
    <row r="1699" spans="1:10" x14ac:dyDescent="0.2">
      <c r="A1699" s="149"/>
      <c r="B1699" s="149"/>
      <c r="C1699" s="149"/>
      <c r="D1699" s="149"/>
      <c r="E1699" s="149"/>
      <c r="F1699" s="149"/>
      <c r="G1699" s="149"/>
      <c r="H1699" s="149"/>
      <c r="I1699" s="149"/>
      <c r="J1699" s="149"/>
    </row>
    <row r="1700" spans="1:10" x14ac:dyDescent="0.2">
      <c r="A1700" s="149"/>
      <c r="B1700" s="149"/>
      <c r="C1700" s="149"/>
      <c r="D1700" s="149"/>
      <c r="E1700" s="149"/>
      <c r="F1700" s="149"/>
      <c r="G1700" s="149"/>
      <c r="H1700" s="149"/>
      <c r="I1700" s="149"/>
      <c r="J1700" s="149"/>
    </row>
    <row r="1701" spans="1:10" x14ac:dyDescent="0.2">
      <c r="A1701" s="149"/>
      <c r="B1701" s="149"/>
      <c r="C1701" s="149"/>
      <c r="D1701" s="149"/>
      <c r="E1701" s="149"/>
      <c r="F1701" s="149"/>
      <c r="G1701" s="149"/>
      <c r="H1701" s="149"/>
      <c r="I1701" s="149"/>
      <c r="J1701" s="149"/>
    </row>
    <row r="1702" spans="1:10" x14ac:dyDescent="0.2">
      <c r="A1702" s="149"/>
      <c r="B1702" s="149"/>
      <c r="C1702" s="149"/>
      <c r="D1702" s="149"/>
      <c r="E1702" s="149"/>
      <c r="F1702" s="149"/>
      <c r="G1702" s="149"/>
      <c r="H1702" s="149"/>
      <c r="I1702" s="149"/>
      <c r="J1702" s="149"/>
    </row>
    <row r="1703" spans="1:10" x14ac:dyDescent="0.2">
      <c r="A1703" s="149"/>
      <c r="B1703" s="149"/>
      <c r="C1703" s="149"/>
      <c r="D1703" s="149"/>
      <c r="E1703" s="149"/>
      <c r="F1703" s="149"/>
      <c r="G1703" s="149"/>
      <c r="H1703" s="149"/>
      <c r="I1703" s="149"/>
      <c r="J1703" s="149"/>
    </row>
    <row r="1704" spans="1:10" x14ac:dyDescent="0.2">
      <c r="A1704" s="149"/>
      <c r="B1704" s="149"/>
      <c r="C1704" s="149"/>
      <c r="D1704" s="149"/>
      <c r="E1704" s="149"/>
      <c r="F1704" s="149"/>
      <c r="G1704" s="149"/>
      <c r="H1704" s="149"/>
      <c r="I1704" s="149"/>
      <c r="J1704" s="149"/>
    </row>
    <row r="1705" spans="1:10" x14ac:dyDescent="0.2">
      <c r="A1705" s="149"/>
      <c r="B1705" s="149"/>
      <c r="C1705" s="149"/>
      <c r="D1705" s="149"/>
      <c r="E1705" s="149"/>
      <c r="F1705" s="149"/>
      <c r="G1705" s="149"/>
      <c r="H1705" s="149"/>
      <c r="I1705" s="149"/>
      <c r="J1705" s="149"/>
    </row>
    <row r="1706" spans="1:10" x14ac:dyDescent="0.2">
      <c r="A1706" s="149"/>
      <c r="B1706" s="149"/>
      <c r="C1706" s="149"/>
      <c r="D1706" s="149"/>
      <c r="E1706" s="149"/>
      <c r="F1706" s="149"/>
      <c r="G1706" s="149"/>
      <c r="H1706" s="149"/>
      <c r="I1706" s="149"/>
      <c r="J1706" s="149"/>
    </row>
    <row r="1707" spans="1:10" x14ac:dyDescent="0.2">
      <c r="A1707" s="149"/>
      <c r="B1707" s="149"/>
      <c r="C1707" s="149"/>
      <c r="D1707" s="149"/>
      <c r="E1707" s="149"/>
      <c r="F1707" s="149"/>
      <c r="G1707" s="149"/>
      <c r="H1707" s="149"/>
      <c r="I1707" s="149"/>
      <c r="J1707" s="149"/>
    </row>
    <row r="1708" spans="1:10" x14ac:dyDescent="0.2">
      <c r="A1708" s="149"/>
      <c r="B1708" s="149"/>
      <c r="C1708" s="149"/>
      <c r="D1708" s="149"/>
      <c r="E1708" s="149"/>
      <c r="F1708" s="149"/>
      <c r="G1708" s="149"/>
      <c r="H1708" s="149"/>
      <c r="I1708" s="149"/>
      <c r="J1708" s="149"/>
    </row>
    <row r="1709" spans="1:10" x14ac:dyDescent="0.2">
      <c r="A1709" s="149"/>
      <c r="B1709" s="149"/>
      <c r="C1709" s="149"/>
      <c r="D1709" s="149"/>
      <c r="E1709" s="149"/>
      <c r="F1709" s="149"/>
      <c r="G1709" s="149"/>
      <c r="H1709" s="149"/>
      <c r="I1709" s="149"/>
      <c r="J1709" s="149"/>
    </row>
    <row r="1710" spans="1:10" x14ac:dyDescent="0.2">
      <c r="A1710" s="149"/>
      <c r="B1710" s="149"/>
      <c r="C1710" s="149"/>
      <c r="D1710" s="149"/>
      <c r="E1710" s="149"/>
      <c r="F1710" s="149"/>
      <c r="G1710" s="149"/>
      <c r="H1710" s="149"/>
      <c r="I1710" s="149"/>
      <c r="J1710" s="149"/>
    </row>
    <row r="1711" spans="1:10" x14ac:dyDescent="0.2">
      <c r="A1711" s="149"/>
      <c r="B1711" s="149"/>
      <c r="C1711" s="149"/>
      <c r="D1711" s="149"/>
      <c r="E1711" s="149"/>
      <c r="F1711" s="149"/>
      <c r="G1711" s="149"/>
      <c r="H1711" s="149"/>
      <c r="I1711" s="149"/>
      <c r="J1711" s="149"/>
    </row>
    <row r="1712" spans="1:10" x14ac:dyDescent="0.2">
      <c r="A1712" s="149"/>
      <c r="B1712" s="149"/>
      <c r="C1712" s="149"/>
      <c r="D1712" s="149"/>
      <c r="E1712" s="149"/>
      <c r="F1712" s="149"/>
      <c r="G1712" s="149"/>
      <c r="H1712" s="149"/>
      <c r="I1712" s="149"/>
      <c r="J1712" s="149"/>
    </row>
    <row r="1713" spans="1:10" x14ac:dyDescent="0.2">
      <c r="A1713" s="149"/>
      <c r="B1713" s="149"/>
      <c r="C1713" s="149"/>
      <c r="D1713" s="149"/>
      <c r="E1713" s="149"/>
      <c r="F1713" s="149"/>
      <c r="G1713" s="149"/>
      <c r="H1713" s="149"/>
      <c r="I1713" s="149"/>
      <c r="J1713" s="149"/>
    </row>
    <row r="1714" spans="1:10" x14ac:dyDescent="0.2">
      <c r="A1714" s="149"/>
      <c r="B1714" s="149"/>
      <c r="C1714" s="149"/>
      <c r="D1714" s="149"/>
      <c r="E1714" s="149"/>
      <c r="F1714" s="149"/>
      <c r="G1714" s="149"/>
      <c r="H1714" s="149"/>
      <c r="I1714" s="149"/>
      <c r="J1714" s="149"/>
    </row>
    <row r="1715" spans="1:10" x14ac:dyDescent="0.2">
      <c r="A1715" s="149"/>
      <c r="B1715" s="149"/>
      <c r="C1715" s="149"/>
      <c r="D1715" s="149"/>
      <c r="E1715" s="149"/>
      <c r="F1715" s="149"/>
      <c r="G1715" s="149"/>
      <c r="H1715" s="149"/>
      <c r="I1715" s="149"/>
      <c r="J1715" s="149"/>
    </row>
    <row r="1716" spans="1:10" x14ac:dyDescent="0.2">
      <c r="A1716" s="149"/>
      <c r="B1716" s="149"/>
      <c r="C1716" s="149"/>
      <c r="D1716" s="149"/>
      <c r="E1716" s="149"/>
      <c r="F1716" s="149"/>
      <c r="G1716" s="149"/>
      <c r="H1716" s="149"/>
      <c r="I1716" s="149"/>
      <c r="J1716" s="149"/>
    </row>
    <row r="1717" spans="1:10" x14ac:dyDescent="0.2">
      <c r="A1717" s="149"/>
      <c r="B1717" s="149"/>
      <c r="C1717" s="149"/>
      <c r="D1717" s="149"/>
      <c r="E1717" s="149"/>
      <c r="F1717" s="149"/>
      <c r="G1717" s="149"/>
      <c r="H1717" s="149"/>
      <c r="I1717" s="149"/>
      <c r="J1717" s="149"/>
    </row>
    <row r="1718" spans="1:10" x14ac:dyDescent="0.2">
      <c r="A1718" s="149"/>
      <c r="B1718" s="149"/>
      <c r="C1718" s="149"/>
      <c r="D1718" s="149"/>
      <c r="E1718" s="149"/>
      <c r="F1718" s="149"/>
      <c r="G1718" s="149"/>
      <c r="H1718" s="149"/>
      <c r="I1718" s="149"/>
      <c r="J1718" s="149"/>
    </row>
    <row r="1719" spans="1:10" x14ac:dyDescent="0.2">
      <c r="A1719" s="149"/>
      <c r="B1719" s="149"/>
      <c r="C1719" s="149"/>
      <c r="D1719" s="149"/>
      <c r="E1719" s="149"/>
      <c r="F1719" s="149"/>
      <c r="G1719" s="149"/>
      <c r="H1719" s="149"/>
      <c r="I1719" s="149"/>
      <c r="J1719" s="149"/>
    </row>
    <row r="1720" spans="1:10" x14ac:dyDescent="0.2">
      <c r="A1720" s="149"/>
      <c r="B1720" s="149"/>
      <c r="C1720" s="149"/>
      <c r="D1720" s="149"/>
      <c r="E1720" s="149"/>
      <c r="F1720" s="149"/>
      <c r="G1720" s="149"/>
      <c r="H1720" s="149"/>
      <c r="I1720" s="149"/>
      <c r="J1720" s="149"/>
    </row>
    <row r="1721" spans="1:10" x14ac:dyDescent="0.2">
      <c r="A1721" s="149"/>
      <c r="B1721" s="149"/>
      <c r="C1721" s="149"/>
      <c r="D1721" s="149"/>
      <c r="E1721" s="149"/>
      <c r="F1721" s="149"/>
      <c r="G1721" s="149"/>
      <c r="H1721" s="149"/>
      <c r="I1721" s="149"/>
      <c r="J1721" s="149"/>
    </row>
    <row r="1722" spans="1:10" x14ac:dyDescent="0.2">
      <c r="A1722" s="149"/>
      <c r="B1722" s="149"/>
      <c r="C1722" s="149"/>
      <c r="D1722" s="149"/>
      <c r="E1722" s="149"/>
      <c r="F1722" s="149"/>
      <c r="G1722" s="149"/>
      <c r="H1722" s="149"/>
      <c r="I1722" s="149"/>
      <c r="J1722" s="149"/>
    </row>
    <row r="1723" spans="1:10" x14ac:dyDescent="0.2">
      <c r="A1723" s="149"/>
      <c r="B1723" s="149"/>
      <c r="C1723" s="149"/>
      <c r="D1723" s="149"/>
      <c r="E1723" s="149"/>
      <c r="F1723" s="149"/>
      <c r="G1723" s="149"/>
      <c r="H1723" s="149"/>
      <c r="I1723" s="149"/>
      <c r="J1723" s="149"/>
    </row>
    <row r="1724" spans="1:10" x14ac:dyDescent="0.2">
      <c r="A1724" s="149"/>
      <c r="B1724" s="149"/>
      <c r="C1724" s="149"/>
      <c r="D1724" s="149"/>
      <c r="E1724" s="149"/>
      <c r="F1724" s="149"/>
      <c r="G1724" s="149"/>
      <c r="H1724" s="149"/>
      <c r="I1724" s="149"/>
      <c r="J1724" s="149"/>
    </row>
    <row r="1725" spans="1:10" x14ac:dyDescent="0.2">
      <c r="A1725" s="149"/>
      <c r="B1725" s="149"/>
      <c r="C1725" s="149"/>
      <c r="D1725" s="149"/>
      <c r="E1725" s="149"/>
      <c r="F1725" s="149"/>
      <c r="G1725" s="149"/>
      <c r="H1725" s="149"/>
      <c r="I1725" s="149"/>
      <c r="J1725" s="149"/>
    </row>
    <row r="1726" spans="1:10" x14ac:dyDescent="0.2">
      <c r="A1726" s="149"/>
      <c r="B1726" s="149"/>
      <c r="C1726" s="149"/>
      <c r="D1726" s="149"/>
      <c r="E1726" s="149"/>
      <c r="F1726" s="149"/>
      <c r="G1726" s="149"/>
      <c r="H1726" s="149"/>
      <c r="I1726" s="149"/>
      <c r="J1726" s="149"/>
    </row>
    <row r="1727" spans="1:10" x14ac:dyDescent="0.2">
      <c r="A1727" s="149"/>
      <c r="B1727" s="149"/>
      <c r="C1727" s="149"/>
      <c r="D1727" s="149"/>
      <c r="E1727" s="149"/>
      <c r="F1727" s="149"/>
      <c r="G1727" s="149"/>
      <c r="H1727" s="149"/>
      <c r="I1727" s="149"/>
      <c r="J1727" s="149"/>
    </row>
    <row r="1728" spans="1:10" x14ac:dyDescent="0.2">
      <c r="A1728" s="149"/>
      <c r="B1728" s="149"/>
      <c r="C1728" s="149"/>
      <c r="D1728" s="149"/>
      <c r="E1728" s="149"/>
      <c r="F1728" s="149"/>
      <c r="G1728" s="149"/>
      <c r="H1728" s="149"/>
      <c r="I1728" s="149"/>
      <c r="J1728" s="149"/>
    </row>
    <row r="1729" spans="1:10" x14ac:dyDescent="0.2">
      <c r="A1729" s="149"/>
      <c r="B1729" s="149"/>
      <c r="C1729" s="149"/>
      <c r="D1729" s="149"/>
      <c r="E1729" s="149"/>
      <c r="F1729" s="149"/>
      <c r="G1729" s="149"/>
      <c r="H1729" s="149"/>
      <c r="I1729" s="149"/>
      <c r="J1729" s="149"/>
    </row>
    <row r="1730" spans="1:10" x14ac:dyDescent="0.2">
      <c r="A1730" s="149"/>
      <c r="B1730" s="149"/>
      <c r="C1730" s="149"/>
      <c r="D1730" s="149"/>
      <c r="E1730" s="149"/>
      <c r="F1730" s="149"/>
      <c r="G1730" s="149"/>
      <c r="H1730" s="149"/>
      <c r="I1730" s="149"/>
      <c r="J1730" s="149"/>
    </row>
    <row r="1731" spans="1:10" x14ac:dyDescent="0.2">
      <c r="A1731" s="149"/>
      <c r="B1731" s="149"/>
      <c r="C1731" s="149"/>
      <c r="D1731" s="149"/>
      <c r="E1731" s="149"/>
      <c r="F1731" s="149"/>
      <c r="G1731" s="149"/>
      <c r="H1731" s="149"/>
      <c r="I1731" s="149"/>
      <c r="J1731" s="149"/>
    </row>
    <row r="1732" spans="1:10" x14ac:dyDescent="0.2">
      <c r="A1732" s="149"/>
      <c r="B1732" s="149"/>
      <c r="C1732" s="149"/>
      <c r="D1732" s="149"/>
      <c r="E1732" s="149"/>
      <c r="F1732" s="149"/>
      <c r="G1732" s="149"/>
      <c r="H1732" s="149"/>
      <c r="I1732" s="149"/>
      <c r="J1732" s="149"/>
    </row>
    <row r="1733" spans="1:10" x14ac:dyDescent="0.2">
      <c r="A1733" s="149"/>
      <c r="B1733" s="149"/>
      <c r="C1733" s="149"/>
      <c r="D1733" s="149"/>
      <c r="E1733" s="149"/>
      <c r="F1733" s="149"/>
      <c r="G1733" s="149"/>
      <c r="H1733" s="149"/>
      <c r="I1733" s="149"/>
      <c r="J1733" s="149"/>
    </row>
    <row r="1734" spans="1:10" x14ac:dyDescent="0.2">
      <c r="A1734" s="149"/>
      <c r="B1734" s="149"/>
      <c r="C1734" s="149"/>
      <c r="D1734" s="149"/>
      <c r="E1734" s="149"/>
      <c r="F1734" s="149"/>
      <c r="G1734" s="149"/>
      <c r="H1734" s="149"/>
      <c r="I1734" s="149"/>
      <c r="J1734" s="149"/>
    </row>
    <row r="1735" spans="1:10" x14ac:dyDescent="0.2">
      <c r="A1735" s="149"/>
      <c r="B1735" s="149"/>
      <c r="C1735" s="149"/>
      <c r="D1735" s="149"/>
      <c r="E1735" s="149"/>
      <c r="F1735" s="149"/>
      <c r="G1735" s="149"/>
      <c r="H1735" s="149"/>
      <c r="I1735" s="149"/>
      <c r="J1735" s="149"/>
    </row>
    <row r="1736" spans="1:10" x14ac:dyDescent="0.2">
      <c r="A1736" s="149"/>
      <c r="B1736" s="149"/>
      <c r="C1736" s="149"/>
      <c r="D1736" s="149"/>
      <c r="E1736" s="149"/>
      <c r="F1736" s="149"/>
      <c r="G1736" s="149"/>
      <c r="H1736" s="149"/>
      <c r="I1736" s="149"/>
      <c r="J1736" s="149"/>
    </row>
    <row r="1737" spans="1:10" x14ac:dyDescent="0.2">
      <c r="A1737" s="149"/>
      <c r="B1737" s="149"/>
      <c r="C1737" s="149"/>
      <c r="D1737" s="149"/>
      <c r="E1737" s="149"/>
      <c r="F1737" s="149"/>
      <c r="G1737" s="149"/>
      <c r="H1737" s="149"/>
      <c r="I1737" s="149"/>
      <c r="J1737" s="149"/>
    </row>
    <row r="1738" spans="1:10" x14ac:dyDescent="0.2">
      <c r="A1738" s="149"/>
      <c r="B1738" s="149"/>
      <c r="C1738" s="149"/>
      <c r="D1738" s="149"/>
      <c r="E1738" s="149"/>
      <c r="F1738" s="149"/>
      <c r="G1738" s="149"/>
      <c r="H1738" s="149"/>
      <c r="I1738" s="149"/>
      <c r="J1738" s="149"/>
    </row>
    <row r="1739" spans="1:10" x14ac:dyDescent="0.2">
      <c r="A1739" s="149"/>
      <c r="B1739" s="149"/>
      <c r="C1739" s="149"/>
      <c r="D1739" s="149"/>
      <c r="E1739" s="149"/>
      <c r="F1739" s="149"/>
      <c r="G1739" s="149"/>
      <c r="H1739" s="149"/>
      <c r="I1739" s="149"/>
      <c r="J1739" s="149"/>
    </row>
    <row r="1740" spans="1:10" x14ac:dyDescent="0.2">
      <c r="A1740" s="149"/>
      <c r="B1740" s="149"/>
      <c r="C1740" s="149"/>
      <c r="D1740" s="149"/>
      <c r="E1740" s="149"/>
      <c r="F1740" s="149"/>
      <c r="G1740" s="149"/>
      <c r="H1740" s="149"/>
      <c r="I1740" s="149"/>
      <c r="J1740" s="149"/>
    </row>
    <row r="1741" spans="1:10" x14ac:dyDescent="0.2">
      <c r="A1741" s="149"/>
      <c r="B1741" s="149"/>
      <c r="C1741" s="149"/>
      <c r="D1741" s="149"/>
      <c r="E1741" s="149"/>
      <c r="F1741" s="149"/>
      <c r="G1741" s="149"/>
      <c r="H1741" s="149"/>
      <c r="I1741" s="149"/>
      <c r="J1741" s="149"/>
    </row>
    <row r="1742" spans="1:10" x14ac:dyDescent="0.2">
      <c r="A1742" s="149"/>
      <c r="B1742" s="149"/>
      <c r="C1742" s="149"/>
      <c r="D1742" s="149"/>
      <c r="E1742" s="149"/>
      <c r="F1742" s="149"/>
      <c r="G1742" s="149"/>
      <c r="H1742" s="149"/>
      <c r="I1742" s="149"/>
      <c r="J1742" s="149"/>
    </row>
    <row r="1743" spans="1:10" x14ac:dyDescent="0.2">
      <c r="A1743" s="149"/>
      <c r="B1743" s="149"/>
      <c r="C1743" s="149"/>
      <c r="D1743" s="149"/>
      <c r="E1743" s="149"/>
      <c r="F1743" s="149"/>
      <c r="G1743" s="149"/>
      <c r="H1743" s="149"/>
      <c r="I1743" s="149"/>
      <c r="J1743" s="149"/>
    </row>
    <row r="1744" spans="1:10" x14ac:dyDescent="0.2">
      <c r="A1744" s="149"/>
      <c r="B1744" s="149"/>
      <c r="C1744" s="149"/>
      <c r="D1744" s="149"/>
      <c r="E1744" s="149"/>
      <c r="F1744" s="149"/>
      <c r="G1744" s="149"/>
      <c r="H1744" s="149"/>
      <c r="I1744" s="149"/>
      <c r="J1744" s="149"/>
    </row>
    <row r="1745" spans="1:10" x14ac:dyDescent="0.2">
      <c r="A1745" s="149"/>
      <c r="B1745" s="149"/>
      <c r="C1745" s="149"/>
      <c r="D1745" s="149"/>
      <c r="E1745" s="149"/>
      <c r="F1745" s="149"/>
      <c r="G1745" s="149"/>
      <c r="H1745" s="149"/>
      <c r="I1745" s="149"/>
      <c r="J1745" s="149"/>
    </row>
    <row r="1746" spans="1:10" x14ac:dyDescent="0.2">
      <c r="A1746" s="149"/>
      <c r="B1746" s="149"/>
      <c r="C1746" s="149"/>
      <c r="D1746" s="149"/>
      <c r="E1746" s="149"/>
      <c r="F1746" s="149"/>
      <c r="G1746" s="149"/>
      <c r="H1746" s="149"/>
      <c r="I1746" s="149"/>
      <c r="J1746" s="149"/>
    </row>
    <row r="1747" spans="1:10" x14ac:dyDescent="0.2">
      <c r="A1747" s="149"/>
      <c r="B1747" s="149"/>
      <c r="C1747" s="149"/>
      <c r="D1747" s="149"/>
      <c r="E1747" s="149"/>
      <c r="F1747" s="149"/>
      <c r="G1747" s="149"/>
      <c r="H1747" s="149"/>
      <c r="I1747" s="149"/>
      <c r="J1747" s="149"/>
    </row>
    <row r="1748" spans="1:10" x14ac:dyDescent="0.2">
      <c r="A1748" s="149"/>
      <c r="B1748" s="149"/>
      <c r="C1748" s="149"/>
      <c r="D1748" s="149"/>
      <c r="E1748" s="149"/>
      <c r="F1748" s="149"/>
      <c r="G1748" s="149"/>
      <c r="H1748" s="149"/>
      <c r="I1748" s="149"/>
      <c r="J1748" s="149"/>
    </row>
    <row r="1749" spans="1:10" x14ac:dyDescent="0.2">
      <c r="A1749" s="149"/>
      <c r="B1749" s="149"/>
      <c r="C1749" s="149"/>
      <c r="D1749" s="149"/>
      <c r="E1749" s="149"/>
      <c r="F1749" s="149"/>
      <c r="G1749" s="149"/>
      <c r="H1749" s="149"/>
      <c r="I1749" s="149"/>
      <c r="J1749" s="149"/>
    </row>
    <row r="1750" spans="1:10" x14ac:dyDescent="0.2">
      <c r="A1750" s="149"/>
      <c r="B1750" s="149"/>
      <c r="C1750" s="149"/>
      <c r="D1750" s="149"/>
      <c r="E1750" s="149"/>
      <c r="F1750" s="149"/>
      <c r="G1750" s="149"/>
      <c r="H1750" s="149"/>
      <c r="I1750" s="149"/>
      <c r="J1750" s="149"/>
    </row>
    <row r="1751" spans="1:10" x14ac:dyDescent="0.2">
      <c r="A1751" s="149"/>
      <c r="B1751" s="149"/>
      <c r="C1751" s="149"/>
      <c r="D1751" s="149"/>
      <c r="E1751" s="149"/>
      <c r="F1751" s="149"/>
      <c r="G1751" s="149"/>
      <c r="H1751" s="149"/>
      <c r="I1751" s="149"/>
      <c r="J1751" s="149"/>
    </row>
    <row r="1752" spans="1:10" x14ac:dyDescent="0.2">
      <c r="A1752" s="149"/>
      <c r="B1752" s="149"/>
      <c r="C1752" s="149"/>
      <c r="D1752" s="149"/>
      <c r="E1752" s="149"/>
      <c r="F1752" s="149"/>
      <c r="G1752" s="149"/>
      <c r="H1752" s="149"/>
      <c r="I1752" s="149"/>
      <c r="J1752" s="149"/>
    </row>
    <row r="1753" spans="1:10" x14ac:dyDescent="0.2">
      <c r="A1753" s="149"/>
      <c r="B1753" s="149"/>
      <c r="C1753" s="149"/>
      <c r="D1753" s="149"/>
      <c r="E1753" s="149"/>
      <c r="F1753" s="149"/>
      <c r="G1753" s="149"/>
      <c r="H1753" s="149"/>
      <c r="I1753" s="149"/>
      <c r="J1753" s="149"/>
    </row>
    <row r="1754" spans="1:10" x14ac:dyDescent="0.2">
      <c r="A1754" s="149"/>
      <c r="B1754" s="149"/>
      <c r="C1754" s="149"/>
      <c r="D1754" s="149"/>
      <c r="E1754" s="149"/>
      <c r="F1754" s="149"/>
      <c r="G1754" s="149"/>
      <c r="H1754" s="149"/>
      <c r="I1754" s="149"/>
      <c r="J1754" s="149"/>
    </row>
    <row r="1755" spans="1:10" x14ac:dyDescent="0.2">
      <c r="A1755" s="149"/>
      <c r="B1755" s="149"/>
      <c r="C1755" s="149"/>
      <c r="D1755" s="149"/>
      <c r="E1755" s="149"/>
      <c r="F1755" s="149"/>
      <c r="G1755" s="149"/>
      <c r="H1755" s="149"/>
      <c r="I1755" s="149"/>
      <c r="J1755" s="149"/>
    </row>
    <row r="1756" spans="1:10" x14ac:dyDescent="0.2">
      <c r="A1756" s="149"/>
      <c r="B1756" s="149"/>
      <c r="C1756" s="149"/>
      <c r="D1756" s="149"/>
      <c r="E1756" s="149"/>
      <c r="F1756" s="149"/>
      <c r="G1756" s="149"/>
      <c r="H1756" s="149"/>
      <c r="I1756" s="149"/>
      <c r="J1756" s="149"/>
    </row>
    <row r="1757" spans="1:10" x14ac:dyDescent="0.2">
      <c r="A1757" s="149"/>
      <c r="B1757" s="149"/>
      <c r="C1757" s="149"/>
      <c r="D1757" s="149"/>
      <c r="E1757" s="149"/>
      <c r="F1757" s="149"/>
      <c r="G1757" s="149"/>
      <c r="H1757" s="149"/>
      <c r="I1757" s="149"/>
      <c r="J1757" s="149"/>
    </row>
    <row r="1758" spans="1:10" x14ac:dyDescent="0.2">
      <c r="A1758" s="149"/>
      <c r="B1758" s="149"/>
      <c r="C1758" s="149"/>
      <c r="D1758" s="149"/>
      <c r="E1758" s="149"/>
      <c r="F1758" s="149"/>
      <c r="G1758" s="149"/>
      <c r="H1758" s="149"/>
      <c r="I1758" s="149"/>
      <c r="J1758" s="149"/>
    </row>
    <row r="1759" spans="1:10" x14ac:dyDescent="0.2">
      <c r="A1759" s="149"/>
      <c r="B1759" s="149"/>
      <c r="C1759" s="149"/>
      <c r="D1759" s="149"/>
      <c r="E1759" s="149"/>
      <c r="F1759" s="149"/>
      <c r="G1759" s="149"/>
      <c r="H1759" s="149"/>
      <c r="I1759" s="149"/>
      <c r="J1759" s="149"/>
    </row>
    <row r="1760" spans="1:10" x14ac:dyDescent="0.2">
      <c r="A1760" s="149"/>
      <c r="B1760" s="149"/>
      <c r="C1760" s="149"/>
      <c r="D1760" s="149"/>
      <c r="E1760" s="149"/>
      <c r="F1760" s="149"/>
      <c r="G1760" s="149"/>
      <c r="H1760" s="149"/>
      <c r="I1760" s="149"/>
      <c r="J1760" s="149"/>
    </row>
    <row r="1761" spans="1:10" x14ac:dyDescent="0.2">
      <c r="A1761" s="149"/>
      <c r="B1761" s="149"/>
      <c r="C1761" s="149"/>
      <c r="D1761" s="149"/>
      <c r="E1761" s="149"/>
      <c r="F1761" s="149"/>
      <c r="G1761" s="149"/>
      <c r="H1761" s="149"/>
      <c r="I1761" s="149"/>
      <c r="J1761" s="149"/>
    </row>
    <row r="1762" spans="1:10" x14ac:dyDescent="0.2">
      <c r="A1762" s="149"/>
      <c r="B1762" s="149"/>
      <c r="C1762" s="149"/>
      <c r="D1762" s="149"/>
      <c r="E1762" s="149"/>
      <c r="F1762" s="149"/>
      <c r="G1762" s="149"/>
      <c r="H1762" s="149"/>
      <c r="I1762" s="149"/>
      <c r="J1762" s="149"/>
    </row>
    <row r="1763" spans="1:10" x14ac:dyDescent="0.2">
      <c r="A1763" s="149"/>
      <c r="B1763" s="149"/>
      <c r="C1763" s="149"/>
      <c r="D1763" s="149"/>
      <c r="E1763" s="149"/>
      <c r="F1763" s="149"/>
      <c r="G1763" s="149"/>
      <c r="H1763" s="149"/>
      <c r="I1763" s="149"/>
      <c r="J1763" s="149"/>
    </row>
    <row r="1764" spans="1:10" x14ac:dyDescent="0.2">
      <c r="A1764" s="149"/>
      <c r="B1764" s="149"/>
      <c r="C1764" s="149"/>
      <c r="D1764" s="149"/>
      <c r="E1764" s="149"/>
      <c r="F1764" s="149"/>
      <c r="G1764" s="149"/>
      <c r="H1764" s="149"/>
      <c r="I1764" s="149"/>
      <c r="J1764" s="149"/>
    </row>
    <row r="1765" spans="1:10" x14ac:dyDescent="0.2">
      <c r="A1765" s="149"/>
      <c r="B1765" s="149"/>
      <c r="C1765" s="149"/>
      <c r="D1765" s="149"/>
      <c r="E1765" s="149"/>
      <c r="F1765" s="149"/>
      <c r="G1765" s="149"/>
      <c r="H1765" s="149"/>
      <c r="I1765" s="149"/>
      <c r="J1765" s="149"/>
    </row>
    <row r="1766" spans="1:10" x14ac:dyDescent="0.2">
      <c r="A1766" s="149"/>
      <c r="B1766" s="149"/>
      <c r="C1766" s="149"/>
      <c r="D1766" s="149"/>
      <c r="E1766" s="149"/>
      <c r="F1766" s="149"/>
      <c r="G1766" s="149"/>
      <c r="H1766" s="149"/>
      <c r="I1766" s="149"/>
      <c r="J1766" s="149"/>
    </row>
    <row r="1767" spans="1:10" x14ac:dyDescent="0.2">
      <c r="A1767" s="149"/>
      <c r="B1767" s="149"/>
      <c r="C1767" s="149"/>
      <c r="D1767" s="149"/>
      <c r="E1767" s="149"/>
      <c r="F1767" s="149"/>
      <c r="G1767" s="149"/>
      <c r="H1767" s="149"/>
      <c r="I1767" s="149"/>
      <c r="J1767" s="149"/>
    </row>
    <row r="1768" spans="1:10" x14ac:dyDescent="0.2">
      <c r="A1768" s="149"/>
      <c r="B1768" s="149"/>
      <c r="C1768" s="149"/>
      <c r="D1768" s="149"/>
      <c r="E1768" s="149"/>
      <c r="F1768" s="149"/>
      <c r="G1768" s="149"/>
      <c r="H1768" s="149"/>
      <c r="I1768" s="149"/>
      <c r="J1768" s="149"/>
    </row>
    <row r="1769" spans="1:10" x14ac:dyDescent="0.2">
      <c r="A1769" s="149"/>
      <c r="B1769" s="149"/>
      <c r="C1769" s="149"/>
      <c r="D1769" s="149"/>
      <c r="E1769" s="149"/>
      <c r="F1769" s="149"/>
      <c r="G1769" s="149"/>
      <c r="H1769" s="149"/>
      <c r="I1769" s="149"/>
      <c r="J1769" s="149"/>
    </row>
    <row r="1770" spans="1:10" x14ac:dyDescent="0.2">
      <c r="A1770" s="149"/>
      <c r="B1770" s="149"/>
      <c r="C1770" s="149"/>
      <c r="D1770" s="149"/>
      <c r="E1770" s="149"/>
      <c r="F1770" s="149"/>
      <c r="G1770" s="149"/>
      <c r="H1770" s="149"/>
      <c r="I1770" s="149"/>
      <c r="J1770" s="149"/>
    </row>
    <row r="1771" spans="1:10" x14ac:dyDescent="0.2">
      <c r="A1771" s="149"/>
      <c r="B1771" s="149"/>
      <c r="C1771" s="149"/>
      <c r="D1771" s="149"/>
      <c r="E1771" s="149"/>
      <c r="F1771" s="149"/>
      <c r="G1771" s="149"/>
      <c r="H1771" s="149"/>
      <c r="I1771" s="149"/>
      <c r="J1771" s="149"/>
    </row>
    <row r="1772" spans="1:10" x14ac:dyDescent="0.2">
      <c r="A1772" s="149"/>
      <c r="B1772" s="149"/>
      <c r="C1772" s="149"/>
      <c r="D1772" s="149"/>
      <c r="E1772" s="149"/>
      <c r="F1772" s="149"/>
      <c r="G1772" s="149"/>
      <c r="H1772" s="149"/>
      <c r="I1772" s="149"/>
      <c r="J1772" s="149"/>
    </row>
    <row r="1773" spans="1:10" x14ac:dyDescent="0.2">
      <c r="A1773" s="149"/>
      <c r="B1773" s="149"/>
      <c r="C1773" s="149"/>
      <c r="D1773" s="149"/>
      <c r="E1773" s="149"/>
      <c r="F1773" s="149"/>
      <c r="G1773" s="149"/>
      <c r="H1773" s="149"/>
      <c r="I1773" s="149"/>
      <c r="J1773" s="149"/>
    </row>
    <row r="1774" spans="1:10" x14ac:dyDescent="0.2">
      <c r="A1774" s="149"/>
      <c r="B1774" s="149"/>
      <c r="C1774" s="149"/>
      <c r="D1774" s="149"/>
      <c r="E1774" s="149"/>
      <c r="F1774" s="149"/>
      <c r="G1774" s="149"/>
      <c r="H1774" s="149"/>
      <c r="I1774" s="149"/>
      <c r="J1774" s="149"/>
    </row>
    <row r="1775" spans="1:10" x14ac:dyDescent="0.2">
      <c r="A1775" s="149"/>
      <c r="B1775" s="149"/>
      <c r="C1775" s="149"/>
      <c r="D1775" s="149"/>
      <c r="E1775" s="149"/>
      <c r="F1775" s="149"/>
      <c r="G1775" s="149"/>
      <c r="H1775" s="149"/>
      <c r="I1775" s="149"/>
      <c r="J1775" s="149"/>
    </row>
    <row r="1776" spans="1:10" x14ac:dyDescent="0.2">
      <c r="A1776" s="149"/>
      <c r="B1776" s="149"/>
      <c r="C1776" s="149"/>
      <c r="D1776" s="149"/>
      <c r="E1776" s="149"/>
      <c r="F1776" s="149"/>
      <c r="G1776" s="149"/>
      <c r="H1776" s="149"/>
      <c r="I1776" s="149"/>
      <c r="J1776" s="149"/>
    </row>
    <row r="1777" spans="1:10" x14ac:dyDescent="0.2">
      <c r="A1777" s="149"/>
      <c r="B1777" s="149"/>
      <c r="C1777" s="149"/>
      <c r="D1777" s="149"/>
      <c r="E1777" s="149"/>
      <c r="F1777" s="149"/>
      <c r="G1777" s="149"/>
      <c r="H1777" s="149"/>
      <c r="I1777" s="149"/>
      <c r="J1777" s="149"/>
    </row>
    <row r="1778" spans="1:10" x14ac:dyDescent="0.2">
      <c r="A1778" s="149"/>
      <c r="B1778" s="149"/>
      <c r="C1778" s="149"/>
      <c r="D1778" s="149"/>
      <c r="E1778" s="149"/>
      <c r="F1778" s="149"/>
      <c r="G1778" s="149"/>
      <c r="H1778" s="149"/>
      <c r="I1778" s="149"/>
      <c r="J1778" s="149"/>
    </row>
    <row r="1779" spans="1:10" x14ac:dyDescent="0.2">
      <c r="A1779" s="149"/>
      <c r="B1779" s="149"/>
      <c r="C1779" s="149"/>
      <c r="D1779" s="149"/>
      <c r="E1779" s="149"/>
      <c r="F1779" s="149"/>
      <c r="G1779" s="149"/>
      <c r="H1779" s="149"/>
      <c r="I1779" s="149"/>
      <c r="J1779" s="149"/>
    </row>
    <row r="1780" spans="1:10" x14ac:dyDescent="0.2">
      <c r="A1780" s="149"/>
      <c r="B1780" s="149"/>
      <c r="C1780" s="149"/>
      <c r="D1780" s="149"/>
      <c r="E1780" s="149"/>
      <c r="F1780" s="149"/>
      <c r="G1780" s="149"/>
      <c r="H1780" s="149"/>
      <c r="I1780" s="149"/>
      <c r="J1780" s="149"/>
    </row>
    <row r="1781" spans="1:10" x14ac:dyDescent="0.2">
      <c r="A1781" s="149"/>
      <c r="B1781" s="149"/>
      <c r="C1781" s="149"/>
      <c r="D1781" s="149"/>
      <c r="E1781" s="149"/>
      <c r="F1781" s="149"/>
      <c r="G1781" s="149"/>
      <c r="H1781" s="149"/>
      <c r="I1781" s="149"/>
      <c r="J1781" s="149"/>
    </row>
    <row r="1782" spans="1:10" x14ac:dyDescent="0.2">
      <c r="A1782" s="149"/>
      <c r="B1782" s="149"/>
      <c r="C1782" s="149"/>
      <c r="D1782" s="149"/>
      <c r="E1782" s="149"/>
      <c r="F1782" s="149"/>
      <c r="G1782" s="149"/>
      <c r="H1782" s="149"/>
      <c r="I1782" s="149"/>
      <c r="J1782" s="149"/>
    </row>
    <row r="1783" spans="1:10" x14ac:dyDescent="0.2">
      <c r="A1783" s="149"/>
      <c r="B1783" s="149"/>
      <c r="C1783" s="149"/>
      <c r="D1783" s="149"/>
      <c r="E1783" s="149"/>
      <c r="F1783" s="149"/>
      <c r="G1783" s="149"/>
      <c r="H1783" s="149"/>
      <c r="I1783" s="149"/>
      <c r="J1783" s="149"/>
    </row>
    <row r="1784" spans="1:10" x14ac:dyDescent="0.2">
      <c r="A1784" s="149"/>
      <c r="B1784" s="149"/>
      <c r="C1784" s="149"/>
      <c r="D1784" s="149"/>
      <c r="E1784" s="149"/>
      <c r="F1784" s="149"/>
      <c r="G1784" s="149"/>
      <c r="H1784" s="149"/>
      <c r="I1784" s="149"/>
      <c r="J1784" s="149"/>
    </row>
    <row r="1785" spans="1:10" x14ac:dyDescent="0.2">
      <c r="A1785" s="149"/>
      <c r="B1785" s="149"/>
      <c r="C1785" s="149"/>
      <c r="D1785" s="149"/>
      <c r="E1785" s="149"/>
      <c r="F1785" s="149"/>
      <c r="G1785" s="149"/>
      <c r="H1785" s="149"/>
      <c r="I1785" s="149"/>
      <c r="J1785" s="149"/>
    </row>
    <row r="1786" spans="1:10" x14ac:dyDescent="0.2">
      <c r="A1786" s="149"/>
      <c r="B1786" s="149"/>
      <c r="C1786" s="149"/>
      <c r="D1786" s="149"/>
      <c r="E1786" s="149"/>
      <c r="F1786" s="149"/>
      <c r="G1786" s="149"/>
      <c r="H1786" s="149"/>
      <c r="I1786" s="149"/>
      <c r="J1786" s="149"/>
    </row>
    <row r="1787" spans="1:10" x14ac:dyDescent="0.2">
      <c r="A1787" s="149"/>
      <c r="B1787" s="149"/>
      <c r="C1787" s="149"/>
      <c r="D1787" s="149"/>
      <c r="E1787" s="149"/>
      <c r="F1787" s="149"/>
      <c r="G1787" s="149"/>
      <c r="H1787" s="149"/>
      <c r="I1787" s="149"/>
      <c r="J1787" s="149"/>
    </row>
    <row r="1788" spans="1:10" x14ac:dyDescent="0.2">
      <c r="A1788" s="149"/>
      <c r="B1788" s="149"/>
      <c r="C1788" s="149"/>
      <c r="D1788" s="149"/>
      <c r="E1788" s="149"/>
      <c r="F1788" s="149"/>
      <c r="G1788" s="149"/>
      <c r="H1788" s="149"/>
      <c r="I1788" s="149"/>
      <c r="J1788" s="149"/>
    </row>
    <row r="1789" spans="1:10" x14ac:dyDescent="0.2">
      <c r="A1789" s="149"/>
      <c r="B1789" s="149"/>
      <c r="C1789" s="149"/>
      <c r="D1789" s="149"/>
      <c r="E1789" s="149"/>
      <c r="F1789" s="149"/>
      <c r="G1789" s="149"/>
      <c r="H1789" s="149"/>
      <c r="I1789" s="149"/>
      <c r="J1789" s="149"/>
    </row>
    <row r="1790" spans="1:10" x14ac:dyDescent="0.2">
      <c r="A1790" s="149"/>
      <c r="B1790" s="149"/>
      <c r="C1790" s="149"/>
      <c r="D1790" s="149"/>
      <c r="E1790" s="149"/>
      <c r="F1790" s="149"/>
      <c r="G1790" s="149"/>
      <c r="H1790" s="149"/>
      <c r="I1790" s="149"/>
      <c r="J1790" s="149"/>
    </row>
    <row r="1791" spans="1:10" x14ac:dyDescent="0.2">
      <c r="A1791" s="149"/>
      <c r="B1791" s="149"/>
      <c r="C1791" s="149"/>
      <c r="D1791" s="149"/>
      <c r="E1791" s="149"/>
      <c r="F1791" s="149"/>
      <c r="G1791" s="149"/>
      <c r="H1791" s="149"/>
      <c r="I1791" s="149"/>
      <c r="J1791" s="149"/>
    </row>
    <row r="1792" spans="1:10" x14ac:dyDescent="0.2">
      <c r="A1792" s="149"/>
      <c r="B1792" s="149"/>
      <c r="C1792" s="149"/>
      <c r="D1792" s="149"/>
      <c r="E1792" s="149"/>
      <c r="F1792" s="149"/>
      <c r="G1792" s="149"/>
      <c r="H1792" s="149"/>
      <c r="I1792" s="149"/>
      <c r="J1792" s="149"/>
    </row>
    <row r="1793" spans="1:10" x14ac:dyDescent="0.2">
      <c r="A1793" s="149"/>
      <c r="B1793" s="149"/>
      <c r="C1793" s="149"/>
      <c r="D1793" s="149"/>
      <c r="E1793" s="149"/>
      <c r="F1793" s="149"/>
      <c r="G1793" s="149"/>
      <c r="H1793" s="149"/>
      <c r="I1793" s="149"/>
      <c r="J1793" s="149"/>
    </row>
    <row r="1794" spans="1:10" x14ac:dyDescent="0.2">
      <c r="A1794" s="149"/>
      <c r="B1794" s="149"/>
      <c r="C1794" s="149"/>
      <c r="D1794" s="149"/>
      <c r="E1794" s="149"/>
      <c r="F1794" s="149"/>
      <c r="G1794" s="149"/>
      <c r="H1794" s="149"/>
      <c r="I1794" s="149"/>
      <c r="J1794" s="149"/>
    </row>
    <row r="1795" spans="1:10" x14ac:dyDescent="0.2">
      <c r="A1795" s="149"/>
      <c r="B1795" s="149"/>
      <c r="C1795" s="149"/>
      <c r="D1795" s="149"/>
      <c r="E1795" s="149"/>
      <c r="F1795" s="149"/>
      <c r="G1795" s="149"/>
      <c r="H1795" s="149"/>
      <c r="I1795" s="149"/>
      <c r="J1795" s="149"/>
    </row>
    <row r="1796" spans="1:10" x14ac:dyDescent="0.2">
      <c r="A1796" s="149"/>
      <c r="B1796" s="149"/>
      <c r="C1796" s="149"/>
      <c r="D1796" s="149"/>
      <c r="E1796" s="149"/>
      <c r="F1796" s="149"/>
      <c r="G1796" s="149"/>
      <c r="H1796" s="149"/>
      <c r="I1796" s="149"/>
      <c r="J1796" s="149"/>
    </row>
    <row r="1797" spans="1:10" x14ac:dyDescent="0.2">
      <c r="A1797" s="149"/>
      <c r="B1797" s="149"/>
      <c r="C1797" s="149"/>
      <c r="D1797" s="149"/>
      <c r="E1797" s="149"/>
      <c r="F1797" s="149"/>
      <c r="G1797" s="149"/>
      <c r="H1797" s="149"/>
      <c r="I1797" s="149"/>
      <c r="J1797" s="149"/>
    </row>
    <row r="1798" spans="1:10" x14ac:dyDescent="0.2">
      <c r="A1798" s="149"/>
      <c r="B1798" s="149"/>
      <c r="C1798" s="149"/>
      <c r="D1798" s="149"/>
      <c r="E1798" s="149"/>
      <c r="F1798" s="149"/>
      <c r="G1798" s="149"/>
      <c r="H1798" s="149"/>
      <c r="I1798" s="149"/>
      <c r="J1798" s="149"/>
    </row>
    <row r="1799" spans="1:10" x14ac:dyDescent="0.2">
      <c r="A1799" s="149"/>
      <c r="B1799" s="149"/>
      <c r="C1799" s="149"/>
      <c r="D1799" s="149"/>
      <c r="E1799" s="149"/>
      <c r="F1799" s="149"/>
      <c r="G1799" s="149"/>
      <c r="H1799" s="149"/>
      <c r="I1799" s="149"/>
      <c r="J1799" s="149"/>
    </row>
    <row r="1800" spans="1:10" x14ac:dyDescent="0.2">
      <c r="A1800" s="149"/>
      <c r="B1800" s="149"/>
      <c r="C1800" s="149"/>
      <c r="D1800" s="149"/>
      <c r="E1800" s="149"/>
      <c r="F1800" s="149"/>
      <c r="G1800" s="149"/>
      <c r="H1800" s="149"/>
      <c r="I1800" s="149"/>
      <c r="J1800" s="149"/>
    </row>
    <row r="1801" spans="1:10" x14ac:dyDescent="0.2">
      <c r="A1801" s="149"/>
      <c r="B1801" s="149"/>
      <c r="C1801" s="149"/>
      <c r="D1801" s="149"/>
      <c r="E1801" s="149"/>
      <c r="F1801" s="149"/>
      <c r="G1801" s="149"/>
      <c r="H1801" s="149"/>
      <c r="I1801" s="149"/>
      <c r="J1801" s="149"/>
    </row>
    <row r="1802" spans="1:10" x14ac:dyDescent="0.2">
      <c r="A1802" s="149"/>
      <c r="B1802" s="149"/>
      <c r="C1802" s="149"/>
      <c r="D1802" s="149"/>
      <c r="E1802" s="149"/>
      <c r="F1802" s="149"/>
      <c r="G1802" s="149"/>
      <c r="H1802" s="149"/>
      <c r="I1802" s="149"/>
      <c r="J1802" s="149"/>
    </row>
    <row r="1803" spans="1:10" x14ac:dyDescent="0.2">
      <c r="A1803" s="149"/>
      <c r="B1803" s="149"/>
      <c r="C1803" s="149"/>
      <c r="D1803" s="149"/>
      <c r="E1803" s="149"/>
      <c r="F1803" s="149"/>
      <c r="G1803" s="149"/>
      <c r="H1803" s="149"/>
      <c r="I1803" s="149"/>
      <c r="J1803" s="149"/>
    </row>
    <row r="1804" spans="1:10" x14ac:dyDescent="0.2">
      <c r="A1804" s="149"/>
      <c r="B1804" s="149"/>
      <c r="C1804" s="149"/>
      <c r="D1804" s="149"/>
      <c r="E1804" s="149"/>
      <c r="F1804" s="149"/>
      <c r="G1804" s="149"/>
      <c r="H1804" s="149"/>
      <c r="I1804" s="149"/>
      <c r="J1804" s="149"/>
    </row>
    <row r="1805" spans="1:10" x14ac:dyDescent="0.2">
      <c r="A1805" s="149"/>
      <c r="B1805" s="149"/>
      <c r="C1805" s="149"/>
      <c r="D1805" s="149"/>
      <c r="E1805" s="149"/>
      <c r="F1805" s="149"/>
      <c r="G1805" s="149"/>
      <c r="H1805" s="149"/>
      <c r="I1805" s="149"/>
      <c r="J1805" s="149"/>
    </row>
    <row r="1806" spans="1:10" x14ac:dyDescent="0.2">
      <c r="A1806" s="149"/>
      <c r="B1806" s="149"/>
      <c r="C1806" s="149"/>
      <c r="D1806" s="149"/>
      <c r="E1806" s="149"/>
      <c r="F1806" s="149"/>
      <c r="G1806" s="149"/>
      <c r="H1806" s="149"/>
      <c r="I1806" s="149"/>
      <c r="J1806" s="149"/>
    </row>
    <row r="1807" spans="1:10" x14ac:dyDescent="0.2">
      <c r="A1807" s="149"/>
      <c r="B1807" s="149"/>
      <c r="C1807" s="149"/>
      <c r="D1807" s="149"/>
      <c r="E1807" s="149"/>
      <c r="F1807" s="149"/>
      <c r="G1807" s="149"/>
      <c r="H1807" s="149"/>
      <c r="I1807" s="149"/>
      <c r="J1807" s="149"/>
    </row>
    <row r="1808" spans="1:10" x14ac:dyDescent="0.2">
      <c r="A1808" s="149"/>
      <c r="B1808" s="149"/>
      <c r="C1808" s="149"/>
      <c r="D1808" s="149"/>
      <c r="E1808" s="149"/>
      <c r="F1808" s="149"/>
      <c r="G1808" s="149"/>
      <c r="H1808" s="149"/>
      <c r="I1808" s="149"/>
      <c r="J1808" s="149"/>
    </row>
    <row r="1809" spans="1:10" x14ac:dyDescent="0.2">
      <c r="A1809" s="149"/>
      <c r="B1809" s="149"/>
      <c r="C1809" s="149"/>
      <c r="D1809" s="149"/>
      <c r="E1809" s="149"/>
      <c r="F1809" s="149"/>
      <c r="G1809" s="149"/>
      <c r="H1809" s="149"/>
      <c r="I1809" s="149"/>
      <c r="J1809" s="149"/>
    </row>
    <row r="1810" spans="1:10" x14ac:dyDescent="0.2">
      <c r="A1810" s="149"/>
      <c r="B1810" s="149"/>
      <c r="C1810" s="149"/>
      <c r="D1810" s="149"/>
      <c r="E1810" s="149"/>
      <c r="F1810" s="149"/>
      <c r="G1810" s="149"/>
      <c r="H1810" s="149"/>
      <c r="I1810" s="149"/>
      <c r="J1810" s="149"/>
    </row>
    <row r="1811" spans="1:10" x14ac:dyDescent="0.2">
      <c r="A1811" s="149"/>
      <c r="B1811" s="149"/>
      <c r="C1811" s="149"/>
      <c r="D1811" s="149"/>
      <c r="E1811" s="149"/>
      <c r="F1811" s="149"/>
      <c r="G1811" s="149"/>
      <c r="H1811" s="149"/>
      <c r="I1811" s="149"/>
      <c r="J1811" s="149"/>
    </row>
    <row r="1812" spans="1:10" x14ac:dyDescent="0.2">
      <c r="A1812" s="149"/>
      <c r="B1812" s="149"/>
      <c r="C1812" s="149"/>
      <c r="D1812" s="149"/>
      <c r="E1812" s="149"/>
      <c r="F1812" s="149"/>
      <c r="G1812" s="149"/>
      <c r="H1812" s="149"/>
      <c r="I1812" s="149"/>
      <c r="J1812" s="149"/>
    </row>
    <row r="1813" spans="1:10" x14ac:dyDescent="0.2">
      <c r="A1813" s="149"/>
      <c r="B1813" s="149"/>
      <c r="C1813" s="149"/>
      <c r="D1813" s="149"/>
      <c r="E1813" s="149"/>
      <c r="F1813" s="149"/>
      <c r="G1813" s="149"/>
      <c r="H1813" s="149"/>
      <c r="I1813" s="149"/>
      <c r="J1813" s="149"/>
    </row>
    <row r="1814" spans="1:10" x14ac:dyDescent="0.2">
      <c r="A1814" s="149"/>
      <c r="B1814" s="149"/>
      <c r="C1814" s="149"/>
      <c r="D1814" s="149"/>
      <c r="E1814" s="149"/>
      <c r="F1814" s="149"/>
      <c r="G1814" s="149"/>
      <c r="H1814" s="149"/>
      <c r="I1814" s="149"/>
      <c r="J1814" s="149"/>
    </row>
    <row r="1815" spans="1:10" x14ac:dyDescent="0.2">
      <c r="A1815" s="149"/>
      <c r="B1815" s="149"/>
      <c r="C1815" s="149"/>
      <c r="D1815" s="149"/>
      <c r="E1815" s="149"/>
      <c r="F1815" s="149"/>
      <c r="G1815" s="149"/>
      <c r="H1815" s="149"/>
      <c r="I1815" s="149"/>
      <c r="J1815" s="149"/>
    </row>
    <row r="1816" spans="1:10" x14ac:dyDescent="0.2">
      <c r="A1816" s="149"/>
      <c r="B1816" s="149"/>
      <c r="C1816" s="149"/>
      <c r="D1816" s="149"/>
      <c r="E1816" s="149"/>
      <c r="F1816" s="149"/>
      <c r="G1816" s="149"/>
      <c r="H1816" s="149"/>
      <c r="I1816" s="149"/>
      <c r="J1816" s="149"/>
    </row>
    <row r="1817" spans="1:10" x14ac:dyDescent="0.2">
      <c r="A1817" s="149"/>
      <c r="B1817" s="149"/>
      <c r="C1817" s="149"/>
      <c r="D1817" s="149"/>
      <c r="E1817" s="149"/>
      <c r="F1817" s="149"/>
      <c r="G1817" s="149"/>
      <c r="H1817" s="149"/>
      <c r="I1817" s="149"/>
      <c r="J1817" s="149"/>
    </row>
    <row r="1818" spans="1:10" x14ac:dyDescent="0.2">
      <c r="A1818" s="149"/>
      <c r="B1818" s="149"/>
      <c r="C1818" s="149"/>
      <c r="D1818" s="149"/>
      <c r="E1818" s="149"/>
      <c r="F1818" s="149"/>
      <c r="G1818" s="149"/>
      <c r="H1818" s="149"/>
      <c r="I1818" s="149"/>
      <c r="J1818" s="149"/>
    </row>
    <row r="1819" spans="1:10" x14ac:dyDescent="0.2">
      <c r="A1819" s="149"/>
      <c r="B1819" s="149"/>
      <c r="C1819" s="149"/>
      <c r="D1819" s="149"/>
      <c r="E1819" s="149"/>
      <c r="F1819" s="149"/>
      <c r="G1819" s="149"/>
      <c r="H1819" s="149"/>
      <c r="I1819" s="149"/>
      <c r="J1819" s="149"/>
    </row>
    <row r="1820" spans="1:10" x14ac:dyDescent="0.2">
      <c r="A1820" s="149"/>
      <c r="B1820" s="149"/>
      <c r="C1820" s="149"/>
      <c r="D1820" s="149"/>
      <c r="E1820" s="149"/>
      <c r="F1820" s="149"/>
      <c r="G1820" s="149"/>
      <c r="H1820" s="149"/>
      <c r="I1820" s="149"/>
      <c r="J1820" s="149"/>
    </row>
    <row r="1821" spans="1:10" x14ac:dyDescent="0.2">
      <c r="A1821" s="149"/>
      <c r="B1821" s="149"/>
      <c r="C1821" s="149"/>
      <c r="D1821" s="149"/>
      <c r="E1821" s="149"/>
      <c r="F1821" s="149"/>
      <c r="G1821" s="149"/>
      <c r="H1821" s="149"/>
      <c r="I1821" s="149"/>
      <c r="J1821" s="149"/>
    </row>
    <row r="1822" spans="1:10" x14ac:dyDescent="0.2">
      <c r="A1822" s="149"/>
      <c r="B1822" s="149"/>
      <c r="C1822" s="149"/>
      <c r="D1822" s="149"/>
      <c r="E1822" s="149"/>
      <c r="F1822" s="149"/>
      <c r="G1822" s="149"/>
      <c r="H1822" s="149"/>
      <c r="I1822" s="149"/>
      <c r="J1822" s="149"/>
    </row>
    <row r="1823" spans="1:10" x14ac:dyDescent="0.2">
      <c r="A1823" s="149"/>
      <c r="B1823" s="149"/>
      <c r="C1823" s="149"/>
      <c r="D1823" s="149"/>
      <c r="E1823" s="149"/>
      <c r="F1823" s="149"/>
      <c r="G1823" s="149"/>
      <c r="H1823" s="149"/>
      <c r="I1823" s="149"/>
      <c r="J1823" s="149"/>
    </row>
    <row r="1824" spans="1:10" x14ac:dyDescent="0.2">
      <c r="A1824" s="149"/>
      <c r="B1824" s="149"/>
      <c r="C1824" s="149"/>
      <c r="D1824" s="149"/>
      <c r="E1824" s="149"/>
      <c r="F1824" s="149"/>
      <c r="G1824" s="149"/>
      <c r="H1824" s="149"/>
      <c r="I1824" s="149"/>
      <c r="J1824" s="149"/>
    </row>
    <row r="1825" spans="1:10" x14ac:dyDescent="0.2">
      <c r="A1825" s="149"/>
      <c r="B1825" s="149"/>
      <c r="C1825" s="149"/>
      <c r="D1825" s="149"/>
      <c r="E1825" s="149"/>
      <c r="F1825" s="149"/>
      <c r="G1825" s="149"/>
      <c r="H1825" s="149"/>
      <c r="I1825" s="149"/>
      <c r="J1825" s="149"/>
    </row>
    <row r="1826" spans="1:10" x14ac:dyDescent="0.2">
      <c r="A1826" s="149"/>
      <c r="B1826" s="149"/>
      <c r="C1826" s="149"/>
      <c r="D1826" s="149"/>
      <c r="E1826" s="149"/>
      <c r="F1826" s="149"/>
      <c r="G1826" s="149"/>
      <c r="H1826" s="149"/>
      <c r="I1826" s="149"/>
      <c r="J1826" s="149"/>
    </row>
    <row r="1827" spans="1:10" x14ac:dyDescent="0.2">
      <c r="A1827" s="149"/>
      <c r="B1827" s="149"/>
      <c r="C1827" s="149"/>
      <c r="D1827" s="149"/>
      <c r="E1827" s="149"/>
      <c r="F1827" s="149"/>
      <c r="G1827" s="149"/>
      <c r="H1827" s="149"/>
      <c r="I1827" s="149"/>
      <c r="J1827" s="149"/>
    </row>
    <row r="1828" spans="1:10" x14ac:dyDescent="0.2">
      <c r="A1828" s="149"/>
      <c r="B1828" s="149"/>
      <c r="C1828" s="149"/>
      <c r="D1828" s="149"/>
      <c r="E1828" s="149"/>
      <c r="F1828" s="149"/>
      <c r="G1828" s="149"/>
      <c r="H1828" s="149"/>
      <c r="I1828" s="149"/>
      <c r="J1828" s="149"/>
    </row>
    <row r="1829" spans="1:10" x14ac:dyDescent="0.2">
      <c r="A1829" s="149"/>
      <c r="B1829" s="149"/>
      <c r="C1829" s="149"/>
      <c r="D1829" s="149"/>
      <c r="E1829" s="149"/>
      <c r="F1829" s="149"/>
      <c r="G1829" s="149"/>
      <c r="H1829" s="149"/>
      <c r="I1829" s="149"/>
      <c r="J1829" s="149"/>
    </row>
    <row r="1830" spans="1:10" x14ac:dyDescent="0.2">
      <c r="A1830" s="149"/>
      <c r="B1830" s="149"/>
      <c r="C1830" s="149"/>
      <c r="D1830" s="149"/>
      <c r="E1830" s="149"/>
      <c r="F1830" s="149"/>
      <c r="G1830" s="149"/>
      <c r="H1830" s="149"/>
      <c r="I1830" s="149"/>
      <c r="J1830" s="149"/>
    </row>
    <row r="1831" spans="1:10" x14ac:dyDescent="0.2">
      <c r="A1831" s="149"/>
      <c r="B1831" s="149"/>
      <c r="C1831" s="149"/>
      <c r="D1831" s="149"/>
      <c r="E1831" s="149"/>
      <c r="F1831" s="149"/>
      <c r="G1831" s="149"/>
      <c r="H1831" s="149"/>
      <c r="I1831" s="149"/>
      <c r="J1831" s="149"/>
    </row>
    <row r="1832" spans="1:10" x14ac:dyDescent="0.2">
      <c r="A1832" s="149"/>
      <c r="B1832" s="149"/>
      <c r="C1832" s="149"/>
      <c r="D1832" s="149"/>
      <c r="E1832" s="149"/>
      <c r="F1832" s="149"/>
      <c r="G1832" s="149"/>
      <c r="H1832" s="149"/>
      <c r="I1832" s="149"/>
      <c r="J1832" s="149"/>
    </row>
    <row r="1833" spans="1:10" x14ac:dyDescent="0.2">
      <c r="A1833" s="149"/>
      <c r="B1833" s="149"/>
      <c r="C1833" s="149"/>
      <c r="D1833" s="149"/>
      <c r="E1833" s="149"/>
      <c r="F1833" s="149"/>
      <c r="G1833" s="149"/>
      <c r="H1833" s="149"/>
      <c r="I1833" s="149"/>
      <c r="J1833" s="149"/>
    </row>
    <row r="1834" spans="1:10" x14ac:dyDescent="0.2">
      <c r="A1834" s="149"/>
      <c r="B1834" s="149"/>
      <c r="C1834" s="149"/>
      <c r="D1834" s="149"/>
      <c r="E1834" s="149"/>
      <c r="F1834" s="149"/>
      <c r="G1834" s="149"/>
      <c r="H1834" s="149"/>
      <c r="I1834" s="149"/>
      <c r="J1834" s="149"/>
    </row>
    <row r="1835" spans="1:10" x14ac:dyDescent="0.2">
      <c r="A1835" s="149"/>
      <c r="B1835" s="149"/>
      <c r="C1835" s="149"/>
      <c r="D1835" s="149"/>
      <c r="E1835" s="149"/>
      <c r="F1835" s="149"/>
      <c r="G1835" s="149"/>
      <c r="H1835" s="149"/>
      <c r="I1835" s="149"/>
      <c r="J1835" s="149"/>
    </row>
    <row r="1836" spans="1:10" x14ac:dyDescent="0.2">
      <c r="A1836" s="149"/>
      <c r="B1836" s="149"/>
      <c r="C1836" s="149"/>
      <c r="D1836" s="149"/>
      <c r="E1836" s="149"/>
      <c r="F1836" s="149"/>
      <c r="G1836" s="149"/>
      <c r="H1836" s="149"/>
      <c r="I1836" s="149"/>
      <c r="J1836" s="149"/>
    </row>
    <row r="1837" spans="1:10" x14ac:dyDescent="0.2">
      <c r="A1837" s="149"/>
      <c r="B1837" s="149"/>
      <c r="C1837" s="149"/>
      <c r="D1837" s="149"/>
      <c r="E1837" s="149"/>
      <c r="F1837" s="149"/>
      <c r="G1837" s="149"/>
      <c r="H1837" s="149"/>
      <c r="I1837" s="149"/>
      <c r="J1837" s="149"/>
    </row>
    <row r="1838" spans="1:10" x14ac:dyDescent="0.2">
      <c r="A1838" s="149"/>
      <c r="B1838" s="149"/>
      <c r="C1838" s="149"/>
      <c r="D1838" s="149"/>
      <c r="E1838" s="149"/>
      <c r="F1838" s="149"/>
      <c r="G1838" s="149"/>
      <c r="H1838" s="149"/>
      <c r="I1838" s="149"/>
      <c r="J1838" s="149"/>
    </row>
    <row r="1839" spans="1:10" x14ac:dyDescent="0.2">
      <c r="A1839" s="149"/>
      <c r="B1839" s="149"/>
      <c r="C1839" s="149"/>
      <c r="D1839" s="149"/>
      <c r="E1839" s="149"/>
      <c r="F1839" s="149"/>
      <c r="G1839" s="149"/>
      <c r="H1839" s="149"/>
      <c r="I1839" s="149"/>
      <c r="J1839" s="149"/>
    </row>
    <row r="1840" spans="1:10" x14ac:dyDescent="0.2">
      <c r="A1840" s="149"/>
      <c r="B1840" s="149"/>
      <c r="C1840" s="149"/>
      <c r="D1840" s="149"/>
      <c r="E1840" s="149"/>
      <c r="F1840" s="149"/>
      <c r="G1840" s="149"/>
      <c r="H1840" s="149"/>
      <c r="I1840" s="149"/>
      <c r="J1840" s="149"/>
    </row>
    <row r="1841" spans="1:10" x14ac:dyDescent="0.2">
      <c r="A1841" s="149"/>
      <c r="B1841" s="149"/>
      <c r="C1841" s="149"/>
      <c r="D1841" s="149"/>
      <c r="E1841" s="149"/>
      <c r="F1841" s="149"/>
      <c r="G1841" s="149"/>
      <c r="H1841" s="149"/>
      <c r="I1841" s="149"/>
      <c r="J1841" s="149"/>
    </row>
    <row r="1842" spans="1:10" x14ac:dyDescent="0.2">
      <c r="A1842" s="149"/>
      <c r="B1842" s="149"/>
      <c r="C1842" s="149"/>
      <c r="D1842" s="149"/>
      <c r="E1842" s="149"/>
      <c r="F1842" s="149"/>
      <c r="G1842" s="149"/>
      <c r="H1842" s="149"/>
      <c r="I1842" s="149"/>
      <c r="J1842" s="149"/>
    </row>
    <row r="1843" spans="1:10" x14ac:dyDescent="0.2">
      <c r="A1843" s="149"/>
      <c r="B1843" s="149"/>
      <c r="C1843" s="149"/>
      <c r="D1843" s="149"/>
      <c r="E1843" s="149"/>
      <c r="F1843" s="149"/>
      <c r="G1843" s="149"/>
      <c r="H1843" s="149"/>
      <c r="I1843" s="149"/>
      <c r="J1843" s="149"/>
    </row>
    <row r="1844" spans="1:10" x14ac:dyDescent="0.2">
      <c r="A1844" s="149"/>
      <c r="B1844" s="149"/>
      <c r="C1844" s="149"/>
      <c r="D1844" s="149"/>
      <c r="E1844" s="149"/>
      <c r="F1844" s="149"/>
      <c r="G1844" s="149"/>
      <c r="H1844" s="149"/>
      <c r="I1844" s="149"/>
      <c r="J1844" s="149"/>
    </row>
    <row r="1845" spans="1:10" x14ac:dyDescent="0.2">
      <c r="A1845" s="149"/>
      <c r="B1845" s="149"/>
      <c r="C1845" s="149"/>
      <c r="D1845" s="149"/>
      <c r="E1845" s="149"/>
      <c r="F1845" s="149"/>
      <c r="G1845" s="149"/>
      <c r="H1845" s="149"/>
      <c r="I1845" s="149"/>
      <c r="J1845" s="149"/>
    </row>
    <row r="1846" spans="1:10" x14ac:dyDescent="0.2">
      <c r="A1846" s="149"/>
      <c r="B1846" s="149"/>
      <c r="C1846" s="149"/>
      <c r="D1846" s="149"/>
      <c r="E1846" s="149"/>
      <c r="F1846" s="149"/>
      <c r="G1846" s="149"/>
      <c r="H1846" s="149"/>
      <c r="I1846" s="149"/>
      <c r="J1846" s="149"/>
    </row>
    <row r="1847" spans="1:10" x14ac:dyDescent="0.2">
      <c r="A1847" s="149"/>
      <c r="B1847" s="149"/>
      <c r="C1847" s="149"/>
      <c r="D1847" s="149"/>
      <c r="E1847" s="149"/>
      <c r="F1847" s="149"/>
      <c r="G1847" s="149"/>
      <c r="H1847" s="149"/>
      <c r="I1847" s="149"/>
      <c r="J1847" s="149"/>
    </row>
    <row r="1848" spans="1:10" x14ac:dyDescent="0.2">
      <c r="A1848" s="149"/>
      <c r="B1848" s="149"/>
      <c r="C1848" s="149"/>
      <c r="D1848" s="149"/>
      <c r="E1848" s="149"/>
      <c r="F1848" s="149"/>
      <c r="G1848" s="149"/>
      <c r="H1848" s="149"/>
      <c r="I1848" s="149"/>
      <c r="J1848" s="149"/>
    </row>
    <row r="1849" spans="1:10" x14ac:dyDescent="0.2">
      <c r="A1849" s="149"/>
      <c r="B1849" s="149"/>
      <c r="C1849" s="149"/>
      <c r="D1849" s="149"/>
      <c r="E1849" s="149"/>
      <c r="F1849" s="149"/>
      <c r="G1849" s="149"/>
      <c r="H1849" s="149"/>
      <c r="I1849" s="149"/>
      <c r="J1849" s="149"/>
    </row>
    <row r="1850" spans="1:10" x14ac:dyDescent="0.2">
      <c r="A1850" s="149"/>
      <c r="B1850" s="149"/>
      <c r="C1850" s="149"/>
      <c r="D1850" s="149"/>
      <c r="E1850" s="149"/>
      <c r="F1850" s="149"/>
      <c r="G1850" s="149"/>
      <c r="H1850" s="149"/>
      <c r="I1850" s="149"/>
      <c r="J1850" s="149"/>
    </row>
    <row r="1851" spans="1:10" x14ac:dyDescent="0.2">
      <c r="A1851" s="149"/>
      <c r="B1851" s="149"/>
      <c r="C1851" s="149"/>
      <c r="D1851" s="149"/>
      <c r="E1851" s="149"/>
      <c r="F1851" s="149"/>
      <c r="G1851" s="149"/>
      <c r="H1851" s="149"/>
      <c r="I1851" s="149"/>
      <c r="J1851" s="149"/>
    </row>
    <row r="1852" spans="1:10" x14ac:dyDescent="0.2">
      <c r="A1852" s="149"/>
      <c r="B1852" s="149"/>
      <c r="C1852" s="149"/>
      <c r="D1852" s="149"/>
      <c r="E1852" s="149"/>
      <c r="F1852" s="149"/>
      <c r="G1852" s="149"/>
      <c r="H1852" s="149"/>
      <c r="I1852" s="149"/>
      <c r="J1852" s="149"/>
    </row>
    <row r="1853" spans="1:10" x14ac:dyDescent="0.2">
      <c r="A1853" s="149"/>
      <c r="B1853" s="149"/>
      <c r="C1853" s="149"/>
      <c r="D1853" s="149"/>
      <c r="E1853" s="149"/>
      <c r="F1853" s="149"/>
      <c r="G1853" s="149"/>
      <c r="H1853" s="149"/>
      <c r="I1853" s="149"/>
      <c r="J1853" s="149"/>
    </row>
    <row r="1854" spans="1:10" x14ac:dyDescent="0.2">
      <c r="A1854" s="149"/>
      <c r="B1854" s="149"/>
      <c r="C1854" s="149"/>
      <c r="D1854" s="149"/>
      <c r="E1854" s="149"/>
      <c r="F1854" s="149"/>
      <c r="G1854" s="149"/>
      <c r="H1854" s="149"/>
      <c r="I1854" s="149"/>
      <c r="J1854" s="149"/>
    </row>
    <row r="1855" spans="1:10" x14ac:dyDescent="0.2">
      <c r="A1855" s="149"/>
      <c r="B1855" s="149"/>
      <c r="C1855" s="149"/>
      <c r="D1855" s="149"/>
      <c r="E1855" s="149"/>
      <c r="F1855" s="149"/>
      <c r="G1855" s="149"/>
      <c r="H1855" s="149"/>
      <c r="I1855" s="149"/>
      <c r="J1855" s="149"/>
    </row>
    <row r="1856" spans="1:10" x14ac:dyDescent="0.2">
      <c r="A1856" s="149"/>
      <c r="B1856" s="149"/>
      <c r="C1856" s="149"/>
      <c r="D1856" s="149"/>
      <c r="E1856" s="149"/>
      <c r="F1856" s="149"/>
      <c r="G1856" s="149"/>
      <c r="H1856" s="149"/>
      <c r="I1856" s="149"/>
      <c r="J1856" s="149"/>
    </row>
    <row r="1857" spans="1:10" x14ac:dyDescent="0.2">
      <c r="A1857" s="149"/>
      <c r="B1857" s="149"/>
      <c r="C1857" s="149"/>
      <c r="D1857" s="149"/>
      <c r="E1857" s="149"/>
      <c r="F1857" s="149"/>
      <c r="G1857" s="149"/>
      <c r="H1857" s="149"/>
      <c r="I1857" s="149"/>
      <c r="J1857" s="149"/>
    </row>
    <row r="1858" spans="1:10" x14ac:dyDescent="0.2">
      <c r="A1858" s="149"/>
      <c r="B1858" s="149"/>
      <c r="C1858" s="149"/>
      <c r="D1858" s="149"/>
      <c r="E1858" s="149"/>
      <c r="F1858" s="149"/>
      <c r="G1858" s="149"/>
      <c r="H1858" s="149"/>
      <c r="I1858" s="149"/>
      <c r="J1858" s="149"/>
    </row>
    <row r="1859" spans="1:10" x14ac:dyDescent="0.2">
      <c r="A1859" s="149"/>
      <c r="B1859" s="149"/>
      <c r="C1859" s="149"/>
      <c r="D1859" s="149"/>
      <c r="E1859" s="149"/>
      <c r="F1859" s="149"/>
      <c r="G1859" s="149"/>
      <c r="H1859" s="149"/>
      <c r="I1859" s="149"/>
      <c r="J1859" s="149"/>
    </row>
    <row r="1860" spans="1:10" x14ac:dyDescent="0.2">
      <c r="A1860" s="149"/>
      <c r="B1860" s="149"/>
      <c r="C1860" s="149"/>
      <c r="D1860" s="149"/>
      <c r="E1860" s="149"/>
      <c r="F1860" s="149"/>
      <c r="G1860" s="149"/>
      <c r="H1860" s="149"/>
      <c r="I1860" s="149"/>
      <c r="J1860" s="149"/>
    </row>
    <row r="1861" spans="1:10" x14ac:dyDescent="0.2">
      <c r="A1861" s="149"/>
      <c r="B1861" s="149"/>
      <c r="C1861" s="149"/>
      <c r="D1861" s="149"/>
      <c r="E1861" s="149"/>
      <c r="F1861" s="149"/>
      <c r="G1861" s="149"/>
      <c r="H1861" s="149"/>
      <c r="I1861" s="149"/>
      <c r="J1861" s="149"/>
    </row>
    <row r="1862" spans="1:10" x14ac:dyDescent="0.2">
      <c r="A1862" s="149"/>
      <c r="B1862" s="149"/>
      <c r="C1862" s="149"/>
      <c r="D1862" s="149"/>
      <c r="E1862" s="149"/>
      <c r="F1862" s="149"/>
      <c r="G1862" s="149"/>
      <c r="H1862" s="149"/>
      <c r="I1862" s="149"/>
      <c r="J1862" s="149"/>
    </row>
    <row r="1863" spans="1:10" x14ac:dyDescent="0.2">
      <c r="A1863" s="149"/>
      <c r="B1863" s="149"/>
      <c r="C1863" s="149"/>
      <c r="D1863" s="149"/>
      <c r="E1863" s="149"/>
      <c r="F1863" s="149"/>
      <c r="G1863" s="149"/>
      <c r="H1863" s="149"/>
      <c r="I1863" s="149"/>
      <c r="J1863" s="149"/>
    </row>
    <row r="1864" spans="1:10" x14ac:dyDescent="0.2">
      <c r="A1864" s="149"/>
      <c r="B1864" s="149"/>
      <c r="C1864" s="149"/>
      <c r="D1864" s="149"/>
      <c r="E1864" s="149"/>
      <c r="F1864" s="149"/>
      <c r="G1864" s="149"/>
      <c r="H1864" s="149"/>
      <c r="I1864" s="149"/>
      <c r="J1864" s="149"/>
    </row>
    <row r="1865" spans="1:10" x14ac:dyDescent="0.2">
      <c r="A1865" s="149"/>
      <c r="B1865" s="149"/>
      <c r="C1865" s="149"/>
      <c r="D1865" s="149"/>
      <c r="E1865" s="149"/>
      <c r="F1865" s="149"/>
      <c r="G1865" s="149"/>
      <c r="H1865" s="149"/>
      <c r="I1865" s="149"/>
      <c r="J1865" s="149"/>
    </row>
    <row r="1866" spans="1:10" x14ac:dyDescent="0.2">
      <c r="A1866" s="149"/>
      <c r="B1866" s="149"/>
      <c r="C1866" s="149"/>
      <c r="D1866" s="149"/>
      <c r="E1866" s="149"/>
      <c r="F1866" s="149"/>
      <c r="G1866" s="149"/>
      <c r="H1866" s="149"/>
      <c r="I1866" s="149"/>
      <c r="J1866" s="149"/>
    </row>
    <row r="1867" spans="1:10" x14ac:dyDescent="0.2">
      <c r="A1867" s="149"/>
      <c r="B1867" s="149"/>
      <c r="C1867" s="149"/>
      <c r="D1867" s="149"/>
      <c r="E1867" s="149"/>
      <c r="F1867" s="149"/>
      <c r="G1867" s="149"/>
      <c r="H1867" s="149"/>
      <c r="I1867" s="149"/>
      <c r="J1867" s="149"/>
    </row>
    <row r="1868" spans="1:10" x14ac:dyDescent="0.2">
      <c r="A1868" s="149"/>
      <c r="B1868" s="149"/>
      <c r="C1868" s="149"/>
      <c r="D1868" s="149"/>
      <c r="E1868" s="149"/>
      <c r="F1868" s="149"/>
      <c r="G1868" s="149"/>
      <c r="H1868" s="149"/>
      <c r="I1868" s="149"/>
      <c r="J1868" s="149"/>
    </row>
    <row r="1869" spans="1:10" x14ac:dyDescent="0.2">
      <c r="A1869" s="149"/>
      <c r="B1869" s="149"/>
      <c r="C1869" s="149"/>
      <c r="D1869" s="149"/>
      <c r="E1869" s="149"/>
      <c r="F1869" s="149"/>
      <c r="G1869" s="149"/>
      <c r="H1869" s="149"/>
      <c r="I1869" s="149"/>
      <c r="J1869" s="149"/>
    </row>
    <row r="1870" spans="1:10" x14ac:dyDescent="0.2">
      <c r="A1870" s="149"/>
      <c r="B1870" s="149"/>
      <c r="C1870" s="149"/>
      <c r="D1870" s="149"/>
      <c r="E1870" s="149"/>
      <c r="F1870" s="149"/>
      <c r="G1870" s="149"/>
      <c r="H1870" s="149"/>
      <c r="I1870" s="149"/>
      <c r="J1870" s="149"/>
    </row>
    <row r="1871" spans="1:10" x14ac:dyDescent="0.2">
      <c r="A1871" s="149"/>
      <c r="B1871" s="149"/>
      <c r="C1871" s="149"/>
      <c r="D1871" s="149"/>
      <c r="E1871" s="149"/>
      <c r="F1871" s="149"/>
      <c r="G1871" s="149"/>
      <c r="H1871" s="149"/>
      <c r="I1871" s="149"/>
      <c r="J1871" s="149"/>
    </row>
    <row r="1872" spans="1:10" x14ac:dyDescent="0.2">
      <c r="A1872" s="149"/>
      <c r="B1872" s="149"/>
      <c r="C1872" s="149"/>
      <c r="D1872" s="149"/>
      <c r="E1872" s="149"/>
      <c r="F1872" s="149"/>
      <c r="G1872" s="149"/>
      <c r="H1872" s="149"/>
      <c r="I1872" s="149"/>
      <c r="J1872" s="149"/>
    </row>
    <row r="1873" spans="1:10" x14ac:dyDescent="0.2">
      <c r="A1873" s="149"/>
      <c r="B1873" s="149"/>
      <c r="C1873" s="149"/>
      <c r="D1873" s="149"/>
      <c r="E1873" s="149"/>
      <c r="F1873" s="149"/>
      <c r="G1873" s="149"/>
      <c r="H1873" s="149"/>
      <c r="I1873" s="149"/>
      <c r="J1873" s="149"/>
    </row>
    <row r="1874" spans="1:10" x14ac:dyDescent="0.2">
      <c r="A1874" s="149"/>
      <c r="B1874" s="149"/>
      <c r="C1874" s="149"/>
      <c r="D1874" s="149"/>
      <c r="E1874" s="149"/>
      <c r="F1874" s="149"/>
      <c r="G1874" s="149"/>
      <c r="H1874" s="149"/>
      <c r="I1874" s="149"/>
      <c r="J1874" s="149"/>
    </row>
    <row r="1875" spans="1:10" x14ac:dyDescent="0.2">
      <c r="A1875" s="149"/>
      <c r="B1875" s="149"/>
      <c r="C1875" s="149"/>
      <c r="D1875" s="149"/>
      <c r="E1875" s="149"/>
      <c r="F1875" s="149"/>
      <c r="G1875" s="149"/>
      <c r="H1875" s="149"/>
      <c r="I1875" s="149"/>
      <c r="J1875" s="149"/>
    </row>
    <row r="1876" spans="1:10" x14ac:dyDescent="0.2">
      <c r="A1876" s="149"/>
      <c r="B1876" s="149"/>
      <c r="C1876" s="149"/>
      <c r="D1876" s="149"/>
      <c r="E1876" s="149"/>
      <c r="F1876" s="149"/>
      <c r="G1876" s="149"/>
      <c r="H1876" s="149"/>
      <c r="I1876" s="149"/>
      <c r="J1876" s="149"/>
    </row>
    <row r="1877" spans="1:10" x14ac:dyDescent="0.2">
      <c r="A1877" s="149"/>
      <c r="B1877" s="149"/>
      <c r="C1877" s="149"/>
      <c r="D1877" s="149"/>
      <c r="E1877" s="149"/>
      <c r="F1877" s="149"/>
      <c r="G1877" s="149"/>
      <c r="H1877" s="149"/>
      <c r="I1877" s="149"/>
      <c r="J1877" s="149"/>
    </row>
    <row r="1878" spans="1:10" x14ac:dyDescent="0.2">
      <c r="A1878" s="149"/>
      <c r="B1878" s="149"/>
      <c r="C1878" s="149"/>
      <c r="D1878" s="149"/>
      <c r="E1878" s="149"/>
      <c r="F1878" s="149"/>
      <c r="G1878" s="149"/>
      <c r="H1878" s="149"/>
      <c r="I1878" s="149"/>
      <c r="J1878" s="149"/>
    </row>
    <row r="1879" spans="1:10" x14ac:dyDescent="0.2">
      <c r="A1879" s="149"/>
      <c r="B1879" s="149"/>
      <c r="C1879" s="149"/>
      <c r="D1879" s="149"/>
      <c r="E1879" s="149"/>
      <c r="F1879" s="149"/>
      <c r="G1879" s="149"/>
      <c r="H1879" s="149"/>
      <c r="I1879" s="149"/>
      <c r="J1879" s="149"/>
    </row>
    <row r="1880" spans="1:10" x14ac:dyDescent="0.2">
      <c r="A1880" s="149"/>
      <c r="B1880" s="149"/>
      <c r="C1880" s="149"/>
      <c r="D1880" s="149"/>
      <c r="E1880" s="149"/>
      <c r="F1880" s="149"/>
      <c r="G1880" s="149"/>
      <c r="H1880" s="149"/>
      <c r="I1880" s="149"/>
      <c r="J1880" s="149"/>
    </row>
    <row r="1881" spans="1:10" x14ac:dyDescent="0.2">
      <c r="A1881" s="149"/>
      <c r="B1881" s="149"/>
      <c r="C1881" s="149"/>
      <c r="D1881" s="149"/>
      <c r="E1881" s="149"/>
      <c r="F1881" s="149"/>
      <c r="G1881" s="149"/>
      <c r="H1881" s="149"/>
      <c r="I1881" s="149"/>
      <c r="J1881" s="149"/>
    </row>
    <row r="1882" spans="1:10" x14ac:dyDescent="0.2">
      <c r="A1882" s="149"/>
      <c r="B1882" s="149"/>
      <c r="C1882" s="149"/>
      <c r="D1882" s="149"/>
      <c r="E1882" s="149"/>
      <c r="F1882" s="149"/>
      <c r="G1882" s="149"/>
      <c r="H1882" s="149"/>
      <c r="I1882" s="149"/>
      <c r="J1882" s="149"/>
    </row>
    <row r="1883" spans="1:10" x14ac:dyDescent="0.2">
      <c r="A1883" s="149"/>
      <c r="B1883" s="149"/>
      <c r="C1883" s="149"/>
      <c r="D1883" s="149"/>
      <c r="E1883" s="149"/>
      <c r="F1883" s="149"/>
      <c r="G1883" s="149"/>
      <c r="H1883" s="149"/>
      <c r="I1883" s="149"/>
      <c r="J1883" s="149"/>
    </row>
    <row r="1884" spans="1:10" x14ac:dyDescent="0.2">
      <c r="A1884" s="149"/>
      <c r="B1884" s="149"/>
      <c r="C1884" s="149"/>
      <c r="D1884" s="149"/>
      <c r="E1884" s="149"/>
      <c r="F1884" s="149"/>
      <c r="G1884" s="149"/>
      <c r="H1884" s="149"/>
      <c r="I1884" s="149"/>
      <c r="J1884" s="149"/>
    </row>
    <row r="1885" spans="1:10" x14ac:dyDescent="0.2">
      <c r="A1885" s="149"/>
      <c r="B1885" s="149"/>
      <c r="C1885" s="149"/>
      <c r="D1885" s="149"/>
      <c r="E1885" s="149"/>
      <c r="F1885" s="149"/>
      <c r="G1885" s="149"/>
      <c r="H1885" s="149"/>
      <c r="I1885" s="149"/>
      <c r="J1885" s="149"/>
    </row>
    <row r="1886" spans="1:10" x14ac:dyDescent="0.2">
      <c r="A1886" s="149"/>
      <c r="B1886" s="149"/>
      <c r="C1886" s="149"/>
      <c r="D1886" s="149"/>
      <c r="E1886" s="149"/>
      <c r="F1886" s="149"/>
      <c r="G1886" s="149"/>
      <c r="H1886" s="149"/>
      <c r="I1886" s="149"/>
      <c r="J1886" s="149"/>
    </row>
    <row r="1887" spans="1:10" x14ac:dyDescent="0.2">
      <c r="A1887" s="149"/>
      <c r="B1887" s="149"/>
      <c r="C1887" s="149"/>
      <c r="D1887" s="149"/>
      <c r="E1887" s="149"/>
      <c r="F1887" s="149"/>
      <c r="G1887" s="149"/>
      <c r="H1887" s="149"/>
      <c r="I1887" s="149"/>
      <c r="J1887" s="149"/>
    </row>
    <row r="1888" spans="1:10" x14ac:dyDescent="0.2">
      <c r="A1888" s="149"/>
      <c r="B1888" s="149"/>
      <c r="C1888" s="149"/>
      <c r="D1888" s="149"/>
      <c r="E1888" s="149"/>
      <c r="F1888" s="149"/>
      <c r="G1888" s="149"/>
      <c r="H1888" s="149"/>
      <c r="I1888" s="149"/>
      <c r="J1888" s="149"/>
    </row>
    <row r="1889" spans="1:10" x14ac:dyDescent="0.2">
      <c r="A1889" s="149"/>
      <c r="B1889" s="149"/>
      <c r="C1889" s="149"/>
      <c r="D1889" s="149"/>
      <c r="E1889" s="149"/>
      <c r="F1889" s="149"/>
      <c r="G1889" s="149"/>
      <c r="H1889" s="149"/>
      <c r="I1889" s="149"/>
      <c r="J1889" s="149"/>
    </row>
    <row r="1890" spans="1:10" x14ac:dyDescent="0.2">
      <c r="A1890" s="149"/>
      <c r="B1890" s="149"/>
      <c r="C1890" s="149"/>
      <c r="D1890" s="149"/>
      <c r="E1890" s="149"/>
      <c r="F1890" s="149"/>
      <c r="G1890" s="149"/>
      <c r="H1890" s="149"/>
      <c r="I1890" s="149"/>
      <c r="J1890" s="149"/>
    </row>
    <row r="1891" spans="1:10" x14ac:dyDescent="0.2">
      <c r="A1891" s="149"/>
      <c r="B1891" s="149"/>
      <c r="C1891" s="149"/>
      <c r="D1891" s="149"/>
      <c r="E1891" s="149"/>
      <c r="F1891" s="149"/>
      <c r="G1891" s="149"/>
      <c r="H1891" s="149"/>
      <c r="I1891" s="149"/>
      <c r="J1891" s="149"/>
    </row>
    <row r="1892" spans="1:10" x14ac:dyDescent="0.2">
      <c r="A1892" s="149"/>
      <c r="B1892" s="149"/>
      <c r="C1892" s="149"/>
      <c r="D1892" s="149"/>
      <c r="E1892" s="149"/>
      <c r="F1892" s="149"/>
      <c r="G1892" s="149"/>
      <c r="H1892" s="149"/>
      <c r="I1892" s="149"/>
      <c r="J1892" s="149"/>
    </row>
    <row r="1893" spans="1:10" x14ac:dyDescent="0.2">
      <c r="A1893" s="149"/>
      <c r="B1893" s="149"/>
      <c r="C1893" s="149"/>
      <c r="D1893" s="149"/>
      <c r="E1893" s="149"/>
      <c r="F1893" s="149"/>
      <c r="G1893" s="149"/>
      <c r="H1893" s="149"/>
      <c r="I1893" s="149"/>
      <c r="J1893" s="149"/>
    </row>
    <row r="1894" spans="1:10" x14ac:dyDescent="0.2">
      <c r="A1894" s="149"/>
      <c r="B1894" s="149"/>
      <c r="C1894" s="149"/>
      <c r="D1894" s="149"/>
      <c r="E1894" s="149"/>
      <c r="F1894" s="149"/>
      <c r="G1894" s="149"/>
      <c r="H1894" s="149"/>
      <c r="I1894" s="149"/>
      <c r="J1894" s="149"/>
    </row>
    <row r="1895" spans="1:10" x14ac:dyDescent="0.2">
      <c r="A1895" s="149"/>
      <c r="B1895" s="149"/>
      <c r="C1895" s="149"/>
      <c r="D1895" s="149"/>
      <c r="E1895" s="149"/>
      <c r="F1895" s="149"/>
      <c r="G1895" s="149"/>
      <c r="H1895" s="149"/>
      <c r="I1895" s="149"/>
      <c r="J1895" s="149"/>
    </row>
    <row r="1896" spans="1:10" x14ac:dyDescent="0.2">
      <c r="A1896" s="149"/>
      <c r="B1896" s="149"/>
      <c r="C1896" s="149"/>
      <c r="D1896" s="149"/>
      <c r="E1896" s="149"/>
      <c r="F1896" s="149"/>
      <c r="G1896" s="149"/>
      <c r="H1896" s="149"/>
      <c r="I1896" s="149"/>
      <c r="J1896" s="149"/>
    </row>
    <row r="1897" spans="1:10" x14ac:dyDescent="0.2">
      <c r="A1897" s="149"/>
      <c r="B1897" s="149"/>
      <c r="C1897" s="149"/>
      <c r="D1897" s="149"/>
      <c r="E1897" s="149"/>
      <c r="F1897" s="149"/>
      <c r="G1897" s="149"/>
      <c r="H1897" s="149"/>
      <c r="I1897" s="149"/>
      <c r="J1897" s="149"/>
    </row>
    <row r="1898" spans="1:10" x14ac:dyDescent="0.2">
      <c r="A1898" s="149"/>
      <c r="B1898" s="149"/>
      <c r="C1898" s="149"/>
      <c r="D1898" s="149"/>
      <c r="E1898" s="149"/>
      <c r="F1898" s="149"/>
      <c r="G1898" s="149"/>
      <c r="H1898" s="149"/>
      <c r="I1898" s="149"/>
      <c r="J1898" s="149"/>
    </row>
    <row r="1899" spans="1:10" x14ac:dyDescent="0.2">
      <c r="A1899" s="149"/>
      <c r="B1899" s="149"/>
      <c r="C1899" s="149"/>
      <c r="D1899" s="149"/>
      <c r="E1899" s="149"/>
      <c r="F1899" s="149"/>
      <c r="G1899" s="149"/>
      <c r="H1899" s="149"/>
      <c r="I1899" s="149"/>
      <c r="J1899" s="149"/>
    </row>
    <row r="1900" spans="1:10" x14ac:dyDescent="0.2">
      <c r="A1900" s="149"/>
      <c r="B1900" s="149"/>
      <c r="C1900" s="149"/>
      <c r="D1900" s="149"/>
      <c r="E1900" s="149"/>
      <c r="F1900" s="149"/>
      <c r="G1900" s="149"/>
      <c r="H1900" s="149"/>
      <c r="I1900" s="149"/>
      <c r="J1900" s="149"/>
    </row>
    <row r="1901" spans="1:10" x14ac:dyDescent="0.2">
      <c r="A1901" s="149"/>
      <c r="B1901" s="149"/>
      <c r="C1901" s="149"/>
      <c r="D1901" s="149"/>
      <c r="E1901" s="149"/>
      <c r="F1901" s="149"/>
      <c r="G1901" s="149"/>
      <c r="H1901" s="149"/>
      <c r="I1901" s="149"/>
      <c r="J1901" s="149"/>
    </row>
    <row r="1902" spans="1:10" x14ac:dyDescent="0.2">
      <c r="A1902" s="149"/>
      <c r="B1902" s="149"/>
      <c r="C1902" s="149"/>
      <c r="D1902" s="149"/>
      <c r="E1902" s="149"/>
      <c r="F1902" s="149"/>
      <c r="G1902" s="149"/>
      <c r="H1902" s="149"/>
      <c r="I1902" s="149"/>
      <c r="J1902" s="149"/>
    </row>
    <row r="1903" spans="1:10" x14ac:dyDescent="0.2">
      <c r="A1903" s="149"/>
      <c r="B1903" s="149"/>
      <c r="C1903" s="149"/>
      <c r="D1903" s="149"/>
      <c r="E1903" s="149"/>
      <c r="F1903" s="149"/>
      <c r="G1903" s="149"/>
      <c r="H1903" s="149"/>
      <c r="I1903" s="149"/>
      <c r="J1903" s="149"/>
    </row>
    <row r="1904" spans="1:10" x14ac:dyDescent="0.2">
      <c r="A1904" s="149"/>
      <c r="B1904" s="149"/>
      <c r="C1904" s="149"/>
      <c r="D1904" s="149"/>
      <c r="E1904" s="149"/>
      <c r="F1904" s="149"/>
      <c r="G1904" s="149"/>
      <c r="H1904" s="149"/>
      <c r="I1904" s="149"/>
      <c r="J1904" s="149"/>
    </row>
    <row r="1905" spans="1:10" x14ac:dyDescent="0.2">
      <c r="A1905" s="149"/>
      <c r="B1905" s="149"/>
      <c r="C1905" s="149"/>
      <c r="D1905" s="149"/>
      <c r="E1905" s="149"/>
      <c r="F1905" s="149"/>
      <c r="G1905" s="149"/>
      <c r="H1905" s="149"/>
      <c r="I1905" s="149"/>
      <c r="J1905" s="149"/>
    </row>
    <row r="1906" spans="1:10" x14ac:dyDescent="0.2">
      <c r="A1906" s="149"/>
      <c r="B1906" s="149"/>
      <c r="C1906" s="149"/>
      <c r="D1906" s="149"/>
      <c r="E1906" s="149"/>
      <c r="F1906" s="149"/>
      <c r="G1906" s="149"/>
      <c r="H1906" s="149"/>
      <c r="I1906" s="149"/>
      <c r="J1906" s="149"/>
    </row>
    <row r="1907" spans="1:10" x14ac:dyDescent="0.2">
      <c r="A1907" s="149"/>
      <c r="B1907" s="149"/>
      <c r="C1907" s="149"/>
      <c r="D1907" s="149"/>
      <c r="E1907" s="149"/>
      <c r="F1907" s="149"/>
      <c r="G1907" s="149"/>
      <c r="H1907" s="149"/>
      <c r="I1907" s="149"/>
      <c r="J1907" s="149"/>
    </row>
    <row r="1908" spans="1:10" x14ac:dyDescent="0.2">
      <c r="A1908" s="149"/>
      <c r="B1908" s="149"/>
      <c r="C1908" s="149"/>
      <c r="D1908" s="149"/>
      <c r="E1908" s="149"/>
      <c r="F1908" s="149"/>
      <c r="G1908" s="149"/>
      <c r="H1908" s="149"/>
      <c r="I1908" s="149"/>
      <c r="J1908" s="149"/>
    </row>
    <row r="1909" spans="1:10" x14ac:dyDescent="0.2">
      <c r="A1909" s="149"/>
      <c r="B1909" s="149"/>
      <c r="C1909" s="149"/>
      <c r="D1909" s="149"/>
      <c r="E1909" s="149"/>
      <c r="F1909" s="149"/>
      <c r="G1909" s="149"/>
      <c r="H1909" s="149"/>
      <c r="I1909" s="149"/>
      <c r="J1909" s="149"/>
    </row>
    <row r="1910" spans="1:10" x14ac:dyDescent="0.2">
      <c r="A1910" s="149"/>
      <c r="B1910" s="149"/>
      <c r="C1910" s="149"/>
      <c r="D1910" s="149"/>
      <c r="E1910" s="149"/>
      <c r="F1910" s="149"/>
      <c r="G1910" s="149"/>
      <c r="H1910" s="149"/>
      <c r="I1910" s="149"/>
      <c r="J1910" s="149"/>
    </row>
    <row r="1911" spans="1:10" x14ac:dyDescent="0.2">
      <c r="A1911" s="149"/>
      <c r="B1911" s="149"/>
      <c r="C1911" s="149"/>
      <c r="D1911" s="149"/>
      <c r="E1911" s="149"/>
      <c r="F1911" s="149"/>
      <c r="G1911" s="149"/>
      <c r="H1911" s="149"/>
      <c r="I1911" s="149"/>
      <c r="J1911" s="149"/>
    </row>
    <row r="1912" spans="1:10" x14ac:dyDescent="0.2">
      <c r="A1912" s="149"/>
      <c r="B1912" s="149"/>
      <c r="C1912" s="149"/>
      <c r="D1912" s="149"/>
      <c r="E1912" s="149"/>
      <c r="F1912" s="149"/>
      <c r="G1912" s="149"/>
      <c r="H1912" s="149"/>
      <c r="I1912" s="149"/>
      <c r="J1912" s="149"/>
    </row>
    <row r="1913" spans="1:10" x14ac:dyDescent="0.2">
      <c r="A1913" s="149"/>
      <c r="B1913" s="149"/>
      <c r="C1913" s="149"/>
      <c r="D1913" s="149"/>
      <c r="E1913" s="149"/>
      <c r="F1913" s="149"/>
      <c r="G1913" s="149"/>
      <c r="H1913" s="149"/>
      <c r="I1913" s="149"/>
      <c r="J1913" s="149"/>
    </row>
    <row r="1914" spans="1:10" x14ac:dyDescent="0.2">
      <c r="A1914" s="149"/>
      <c r="B1914" s="149"/>
      <c r="C1914" s="149"/>
      <c r="D1914" s="149"/>
      <c r="E1914" s="149"/>
      <c r="F1914" s="149"/>
      <c r="G1914" s="149"/>
      <c r="H1914" s="149"/>
      <c r="I1914" s="149"/>
      <c r="J1914" s="149"/>
    </row>
    <row r="1915" spans="1:10" x14ac:dyDescent="0.2">
      <c r="A1915" s="149"/>
      <c r="B1915" s="149"/>
      <c r="C1915" s="149"/>
      <c r="D1915" s="149"/>
      <c r="E1915" s="149"/>
      <c r="F1915" s="149"/>
      <c r="G1915" s="149"/>
      <c r="H1915" s="149"/>
      <c r="I1915" s="149"/>
      <c r="J1915" s="149"/>
    </row>
    <row r="1916" spans="1:10" x14ac:dyDescent="0.2">
      <c r="A1916" s="149"/>
      <c r="B1916" s="149"/>
      <c r="C1916" s="149"/>
      <c r="D1916" s="149"/>
      <c r="E1916" s="149"/>
      <c r="F1916" s="149"/>
      <c r="G1916" s="149"/>
      <c r="H1916" s="149"/>
      <c r="I1916" s="149"/>
      <c r="J1916" s="149"/>
    </row>
    <row r="1917" spans="1:10" x14ac:dyDescent="0.2">
      <c r="A1917" s="149"/>
      <c r="B1917" s="149"/>
      <c r="C1917" s="149"/>
      <c r="D1917" s="149"/>
      <c r="E1917" s="149"/>
      <c r="F1917" s="149"/>
      <c r="G1917" s="149"/>
      <c r="H1917" s="149"/>
      <c r="I1917" s="149"/>
      <c r="J1917" s="149"/>
    </row>
    <row r="1918" spans="1:10" x14ac:dyDescent="0.2">
      <c r="A1918" s="149"/>
      <c r="B1918" s="149"/>
      <c r="C1918" s="149"/>
      <c r="D1918" s="149"/>
      <c r="E1918" s="149"/>
      <c r="F1918" s="149"/>
      <c r="G1918" s="149"/>
      <c r="H1918" s="149"/>
      <c r="I1918" s="149"/>
      <c r="J1918" s="149"/>
    </row>
    <row r="1919" spans="1:10" x14ac:dyDescent="0.2">
      <c r="A1919" s="149"/>
      <c r="B1919" s="149"/>
      <c r="C1919" s="149"/>
      <c r="D1919" s="149"/>
      <c r="E1919" s="149"/>
      <c r="F1919" s="149"/>
      <c r="G1919" s="149"/>
      <c r="H1919" s="149"/>
      <c r="I1919" s="149"/>
      <c r="J1919" s="149"/>
    </row>
    <row r="1920" spans="1:10" x14ac:dyDescent="0.2">
      <c r="A1920" s="149"/>
      <c r="B1920" s="149"/>
      <c r="C1920" s="149"/>
      <c r="D1920" s="149"/>
      <c r="E1920" s="149"/>
      <c r="F1920" s="149"/>
      <c r="G1920" s="149"/>
      <c r="H1920" s="149"/>
      <c r="I1920" s="149"/>
      <c r="J1920" s="149"/>
    </row>
    <row r="1921" spans="1:10" x14ac:dyDescent="0.2">
      <c r="A1921" s="149"/>
      <c r="B1921" s="149"/>
      <c r="C1921" s="149"/>
      <c r="D1921" s="149"/>
      <c r="E1921" s="149"/>
      <c r="F1921" s="149"/>
      <c r="G1921" s="149"/>
      <c r="H1921" s="149"/>
      <c r="I1921" s="149"/>
      <c r="J1921" s="149"/>
    </row>
    <row r="1922" spans="1:10" x14ac:dyDescent="0.2">
      <c r="A1922" s="149"/>
      <c r="B1922" s="149"/>
      <c r="C1922" s="149"/>
      <c r="D1922" s="149"/>
      <c r="E1922" s="149"/>
      <c r="F1922" s="149"/>
      <c r="G1922" s="149"/>
      <c r="H1922" s="149"/>
      <c r="I1922" s="149"/>
      <c r="J1922" s="149"/>
    </row>
    <row r="1923" spans="1:10" x14ac:dyDescent="0.2">
      <c r="A1923" s="149"/>
      <c r="B1923" s="149"/>
      <c r="C1923" s="149"/>
      <c r="D1923" s="149"/>
      <c r="E1923" s="149"/>
      <c r="F1923" s="149"/>
      <c r="G1923" s="149"/>
      <c r="H1923" s="149"/>
      <c r="I1923" s="149"/>
      <c r="J1923" s="149"/>
    </row>
    <row r="1924" spans="1:10" x14ac:dyDescent="0.2">
      <c r="A1924" s="149"/>
      <c r="B1924" s="149"/>
      <c r="C1924" s="149"/>
      <c r="D1924" s="149"/>
      <c r="E1924" s="149"/>
      <c r="F1924" s="149"/>
      <c r="G1924" s="149"/>
      <c r="H1924" s="149"/>
      <c r="I1924" s="149"/>
      <c r="J1924" s="149"/>
    </row>
    <row r="1925" spans="1:10" x14ac:dyDescent="0.2">
      <c r="A1925" s="149"/>
      <c r="B1925" s="149"/>
      <c r="C1925" s="149"/>
      <c r="D1925" s="149"/>
      <c r="E1925" s="149"/>
      <c r="F1925" s="149"/>
      <c r="G1925" s="149"/>
      <c r="H1925" s="149"/>
      <c r="I1925" s="149"/>
      <c r="J1925" s="149"/>
    </row>
    <row r="1926" spans="1:10" x14ac:dyDescent="0.2">
      <c r="A1926" s="149"/>
      <c r="B1926" s="149"/>
      <c r="C1926" s="149"/>
      <c r="D1926" s="149"/>
      <c r="E1926" s="149"/>
      <c r="F1926" s="149"/>
      <c r="G1926" s="149"/>
      <c r="H1926" s="149"/>
      <c r="I1926" s="149"/>
      <c r="J1926" s="149"/>
    </row>
    <row r="1927" spans="1:10" x14ac:dyDescent="0.2">
      <c r="A1927" s="149"/>
      <c r="B1927" s="149"/>
      <c r="C1927" s="149"/>
      <c r="D1927" s="149"/>
      <c r="E1927" s="149"/>
      <c r="F1927" s="149"/>
      <c r="G1927" s="149"/>
      <c r="H1927" s="149"/>
      <c r="I1927" s="149"/>
      <c r="J1927" s="149"/>
    </row>
    <row r="1928" spans="1:10" x14ac:dyDescent="0.2">
      <c r="A1928" s="149"/>
      <c r="B1928" s="149"/>
      <c r="C1928" s="149"/>
      <c r="D1928" s="149"/>
      <c r="E1928" s="149"/>
      <c r="F1928" s="149"/>
      <c r="G1928" s="149"/>
      <c r="H1928" s="149"/>
      <c r="I1928" s="149"/>
      <c r="J1928" s="149"/>
    </row>
    <row r="1929" spans="1:10" x14ac:dyDescent="0.2">
      <c r="A1929" s="149"/>
      <c r="B1929" s="149"/>
      <c r="C1929" s="149"/>
      <c r="D1929" s="149"/>
      <c r="E1929" s="149"/>
      <c r="F1929" s="149"/>
      <c r="G1929" s="149"/>
      <c r="H1929" s="149"/>
      <c r="I1929" s="149"/>
      <c r="J1929" s="149"/>
    </row>
    <row r="1930" spans="1:10" x14ac:dyDescent="0.2">
      <c r="A1930" s="149"/>
      <c r="B1930" s="149"/>
      <c r="C1930" s="149"/>
      <c r="D1930" s="149"/>
      <c r="E1930" s="149"/>
      <c r="F1930" s="149"/>
      <c r="G1930" s="149"/>
      <c r="H1930" s="149"/>
      <c r="I1930" s="149"/>
      <c r="J1930" s="149"/>
    </row>
    <row r="1931" spans="1:10" x14ac:dyDescent="0.2">
      <c r="A1931" s="149"/>
      <c r="B1931" s="149"/>
      <c r="C1931" s="149"/>
      <c r="D1931" s="149"/>
      <c r="E1931" s="149"/>
      <c r="F1931" s="149"/>
      <c r="G1931" s="149"/>
      <c r="H1931" s="149"/>
      <c r="I1931" s="149"/>
      <c r="J1931" s="149"/>
    </row>
    <row r="1932" spans="1:10" x14ac:dyDescent="0.2">
      <c r="A1932" s="149"/>
      <c r="B1932" s="149"/>
      <c r="C1932" s="149"/>
      <c r="D1932" s="149"/>
      <c r="E1932" s="149"/>
      <c r="F1932" s="149"/>
      <c r="G1932" s="149"/>
      <c r="H1932" s="149"/>
      <c r="I1932" s="149"/>
      <c r="J1932" s="149"/>
    </row>
    <row r="1933" spans="1:10" x14ac:dyDescent="0.2">
      <c r="A1933" s="149"/>
      <c r="B1933" s="149"/>
      <c r="C1933" s="149"/>
      <c r="D1933" s="149"/>
      <c r="E1933" s="149"/>
      <c r="F1933" s="149"/>
      <c r="G1933" s="149"/>
      <c r="H1933" s="149"/>
      <c r="I1933" s="149"/>
      <c r="J1933" s="149"/>
    </row>
    <row r="1934" spans="1:10" x14ac:dyDescent="0.2">
      <c r="A1934" s="149"/>
      <c r="B1934" s="149"/>
      <c r="C1934" s="149"/>
      <c r="D1934" s="149"/>
      <c r="E1934" s="149"/>
      <c r="F1934" s="149"/>
      <c r="G1934" s="149"/>
      <c r="H1934" s="149"/>
      <c r="I1934" s="149"/>
      <c r="J1934" s="149"/>
    </row>
    <row r="1935" spans="1:10" x14ac:dyDescent="0.2">
      <c r="A1935" s="149"/>
      <c r="B1935" s="149"/>
      <c r="C1935" s="149"/>
      <c r="D1935" s="149"/>
      <c r="E1935" s="149"/>
      <c r="F1935" s="149"/>
      <c r="G1935" s="149"/>
      <c r="H1935" s="149"/>
      <c r="I1935" s="149"/>
      <c r="J1935" s="149"/>
    </row>
    <row r="1936" spans="1:10" x14ac:dyDescent="0.2">
      <c r="A1936" s="149"/>
      <c r="B1936" s="149"/>
      <c r="C1936" s="149"/>
      <c r="D1936" s="149"/>
      <c r="E1936" s="149"/>
      <c r="F1936" s="149"/>
      <c r="G1936" s="149"/>
      <c r="H1936" s="149"/>
      <c r="I1936" s="149"/>
      <c r="J1936" s="149"/>
    </row>
    <row r="1937" spans="1:10" x14ac:dyDescent="0.2">
      <c r="A1937" s="149"/>
      <c r="B1937" s="149"/>
      <c r="C1937" s="149"/>
      <c r="D1937" s="149"/>
      <c r="E1937" s="149"/>
      <c r="F1937" s="149"/>
      <c r="G1937" s="149"/>
      <c r="H1937" s="149"/>
      <c r="I1937" s="149"/>
      <c r="J1937" s="149"/>
    </row>
    <row r="1938" spans="1:10" x14ac:dyDescent="0.2">
      <c r="A1938" s="149"/>
      <c r="B1938" s="149"/>
      <c r="C1938" s="149"/>
      <c r="D1938" s="149"/>
      <c r="E1938" s="149"/>
      <c r="F1938" s="149"/>
      <c r="G1938" s="149"/>
      <c r="H1938" s="149"/>
      <c r="I1938" s="149"/>
      <c r="J1938" s="149"/>
    </row>
    <row r="1939" spans="1:10" x14ac:dyDescent="0.2">
      <c r="A1939" s="149"/>
      <c r="B1939" s="149"/>
      <c r="C1939" s="149"/>
      <c r="D1939" s="149"/>
      <c r="E1939" s="149"/>
      <c r="F1939" s="149"/>
      <c r="G1939" s="149"/>
      <c r="H1939" s="149"/>
      <c r="I1939" s="149"/>
      <c r="J1939" s="149"/>
    </row>
    <row r="1940" spans="1:10" x14ac:dyDescent="0.2">
      <c r="A1940" s="149"/>
      <c r="B1940" s="149"/>
      <c r="C1940" s="149"/>
      <c r="D1940" s="149"/>
      <c r="E1940" s="149"/>
      <c r="F1940" s="149"/>
      <c r="G1940" s="149"/>
      <c r="H1940" s="149"/>
      <c r="I1940" s="149"/>
      <c r="J1940" s="149"/>
    </row>
    <row r="1941" spans="1:10" x14ac:dyDescent="0.2">
      <c r="A1941" s="149"/>
      <c r="B1941" s="149"/>
      <c r="C1941" s="149"/>
      <c r="D1941" s="149"/>
      <c r="E1941" s="149"/>
      <c r="F1941" s="149"/>
      <c r="G1941" s="149"/>
      <c r="H1941" s="149"/>
      <c r="I1941" s="149"/>
      <c r="J1941" s="149"/>
    </row>
    <row r="1942" spans="1:10" x14ac:dyDescent="0.2">
      <c r="A1942" s="149"/>
      <c r="B1942" s="149"/>
      <c r="C1942" s="149"/>
      <c r="D1942" s="149"/>
      <c r="E1942" s="149"/>
      <c r="F1942" s="149"/>
      <c r="G1942" s="149"/>
      <c r="H1942" s="149"/>
      <c r="I1942" s="149"/>
      <c r="J1942" s="149"/>
    </row>
    <row r="1943" spans="1:10" x14ac:dyDescent="0.2">
      <c r="A1943" s="149"/>
      <c r="B1943" s="149"/>
      <c r="C1943" s="149"/>
      <c r="D1943" s="149"/>
      <c r="E1943" s="149"/>
      <c r="F1943" s="149"/>
      <c r="G1943" s="149"/>
      <c r="H1943" s="149"/>
      <c r="I1943" s="149"/>
      <c r="J1943" s="149"/>
    </row>
    <row r="1944" spans="1:10" x14ac:dyDescent="0.2">
      <c r="A1944" s="149"/>
      <c r="B1944" s="149"/>
      <c r="C1944" s="149"/>
      <c r="D1944" s="149"/>
      <c r="E1944" s="149"/>
      <c r="F1944" s="149"/>
      <c r="G1944" s="149"/>
      <c r="H1944" s="149"/>
      <c r="I1944" s="149"/>
      <c r="J1944" s="149"/>
    </row>
    <row r="1945" spans="1:10" x14ac:dyDescent="0.2">
      <c r="A1945" s="149"/>
      <c r="B1945" s="149"/>
      <c r="C1945" s="149"/>
      <c r="D1945" s="149"/>
      <c r="E1945" s="149"/>
      <c r="F1945" s="149"/>
      <c r="G1945" s="149"/>
      <c r="H1945" s="149"/>
      <c r="I1945" s="149"/>
      <c r="J1945" s="149"/>
    </row>
    <row r="1946" spans="1:10" x14ac:dyDescent="0.2">
      <c r="A1946" s="149"/>
      <c r="B1946" s="149"/>
      <c r="C1946" s="149"/>
      <c r="D1946" s="149"/>
      <c r="E1946" s="149"/>
      <c r="F1946" s="149"/>
      <c r="G1946" s="149"/>
      <c r="H1946" s="149"/>
      <c r="I1946" s="149"/>
      <c r="J1946" s="149"/>
    </row>
    <row r="1947" spans="1:10" x14ac:dyDescent="0.2">
      <c r="A1947" s="149"/>
      <c r="B1947" s="149"/>
      <c r="C1947" s="149"/>
      <c r="D1947" s="149"/>
      <c r="E1947" s="149"/>
      <c r="F1947" s="149"/>
      <c r="G1947" s="149"/>
      <c r="H1947" s="149"/>
      <c r="I1947" s="149"/>
      <c r="J1947" s="149"/>
    </row>
    <row r="1948" spans="1:10" x14ac:dyDescent="0.2">
      <c r="A1948" s="149"/>
      <c r="B1948" s="149"/>
      <c r="C1948" s="149"/>
      <c r="D1948" s="149"/>
      <c r="E1948" s="149"/>
      <c r="F1948" s="149"/>
      <c r="G1948" s="149"/>
      <c r="H1948" s="149"/>
      <c r="I1948" s="149"/>
      <c r="J1948" s="149"/>
    </row>
    <row r="1949" spans="1:10" x14ac:dyDescent="0.2">
      <c r="A1949" s="149"/>
      <c r="B1949" s="149"/>
      <c r="C1949" s="149"/>
      <c r="D1949" s="149"/>
      <c r="E1949" s="149"/>
      <c r="F1949" s="149"/>
      <c r="G1949" s="149"/>
      <c r="H1949" s="149"/>
      <c r="I1949" s="149"/>
      <c r="J1949" s="149"/>
    </row>
    <row r="1950" spans="1:10" x14ac:dyDescent="0.2">
      <c r="A1950" s="149"/>
      <c r="B1950" s="149"/>
      <c r="C1950" s="149"/>
      <c r="D1950" s="149"/>
      <c r="E1950" s="149"/>
      <c r="F1950" s="149"/>
      <c r="G1950" s="149"/>
      <c r="H1950" s="149"/>
      <c r="I1950" s="149"/>
      <c r="J1950" s="149"/>
    </row>
    <row r="1951" spans="1:10" x14ac:dyDescent="0.2">
      <c r="A1951" s="149"/>
      <c r="B1951" s="149"/>
      <c r="C1951" s="149"/>
      <c r="D1951" s="149"/>
      <c r="E1951" s="149"/>
      <c r="F1951" s="149"/>
      <c r="G1951" s="149"/>
      <c r="H1951" s="149"/>
      <c r="I1951" s="149"/>
      <c r="J1951" s="149"/>
    </row>
    <row r="1952" spans="1:10" x14ac:dyDescent="0.2">
      <c r="A1952" s="149"/>
      <c r="B1952" s="149"/>
      <c r="C1952" s="149"/>
      <c r="D1952" s="149"/>
      <c r="E1952" s="149"/>
      <c r="F1952" s="149"/>
      <c r="G1952" s="149"/>
      <c r="H1952" s="149"/>
      <c r="I1952" s="149"/>
      <c r="J1952" s="149"/>
    </row>
    <row r="1953" spans="1:10" x14ac:dyDescent="0.2">
      <c r="A1953" s="149"/>
      <c r="B1953" s="149"/>
      <c r="C1953" s="149"/>
      <c r="D1953" s="149"/>
      <c r="E1953" s="149"/>
      <c r="F1953" s="149"/>
      <c r="G1953" s="149"/>
      <c r="H1953" s="149"/>
      <c r="I1953" s="149"/>
      <c r="J1953" s="149"/>
    </row>
    <row r="1954" spans="1:10" x14ac:dyDescent="0.2">
      <c r="A1954" s="149"/>
      <c r="B1954" s="149"/>
      <c r="C1954" s="149"/>
      <c r="D1954" s="149"/>
      <c r="E1954" s="149"/>
      <c r="F1954" s="149"/>
      <c r="G1954" s="149"/>
      <c r="H1954" s="149"/>
      <c r="I1954" s="149"/>
      <c r="J1954" s="149"/>
    </row>
    <row r="1955" spans="1:10" x14ac:dyDescent="0.2">
      <c r="A1955" s="149"/>
      <c r="B1955" s="149"/>
      <c r="C1955" s="149"/>
      <c r="D1955" s="149"/>
      <c r="E1955" s="149"/>
      <c r="F1955" s="149"/>
      <c r="G1955" s="149"/>
      <c r="H1955" s="149"/>
      <c r="I1955" s="149"/>
      <c r="J1955" s="149"/>
    </row>
    <row r="1956" spans="1:10" x14ac:dyDescent="0.2">
      <c r="A1956" s="149"/>
      <c r="B1956" s="149"/>
      <c r="C1956" s="149"/>
      <c r="D1956" s="149"/>
      <c r="E1956" s="149"/>
      <c r="F1956" s="149"/>
      <c r="G1956" s="149"/>
      <c r="H1956" s="149"/>
      <c r="I1956" s="149"/>
      <c r="J1956" s="149"/>
    </row>
    <row r="1957" spans="1:10" x14ac:dyDescent="0.2">
      <c r="A1957" s="149"/>
      <c r="B1957" s="149"/>
      <c r="C1957" s="149"/>
      <c r="D1957" s="149"/>
      <c r="E1957" s="149"/>
      <c r="F1957" s="149"/>
      <c r="G1957" s="149"/>
      <c r="H1957" s="149"/>
      <c r="I1957" s="149"/>
      <c r="J1957" s="149"/>
    </row>
    <row r="1958" spans="1:10" x14ac:dyDescent="0.2">
      <c r="A1958" s="149"/>
      <c r="B1958" s="149"/>
      <c r="C1958" s="149"/>
      <c r="D1958" s="149"/>
      <c r="E1958" s="149"/>
      <c r="F1958" s="149"/>
      <c r="G1958" s="149"/>
      <c r="H1958" s="149"/>
      <c r="I1958" s="149"/>
      <c r="J1958" s="149"/>
    </row>
    <row r="1959" spans="1:10" x14ac:dyDescent="0.2">
      <c r="A1959" s="149"/>
      <c r="B1959" s="149"/>
      <c r="C1959" s="149"/>
      <c r="D1959" s="149"/>
      <c r="E1959" s="149"/>
      <c r="F1959" s="149"/>
      <c r="G1959" s="149"/>
      <c r="H1959" s="149"/>
      <c r="I1959" s="149"/>
      <c r="J1959" s="149"/>
    </row>
    <row r="1960" spans="1:10" x14ac:dyDescent="0.2">
      <c r="A1960" s="149"/>
      <c r="B1960" s="149"/>
      <c r="C1960" s="149"/>
      <c r="D1960" s="149"/>
      <c r="E1960" s="149"/>
      <c r="F1960" s="149"/>
      <c r="G1960" s="149"/>
      <c r="H1960" s="149"/>
      <c r="I1960" s="149"/>
      <c r="J1960" s="149"/>
    </row>
    <row r="1961" spans="1:10" x14ac:dyDescent="0.2">
      <c r="A1961" s="149"/>
      <c r="B1961" s="149"/>
      <c r="C1961" s="149"/>
      <c r="D1961" s="149"/>
      <c r="E1961" s="149"/>
      <c r="F1961" s="149"/>
      <c r="G1961" s="149"/>
      <c r="H1961" s="149"/>
      <c r="I1961" s="149"/>
      <c r="J1961" s="149"/>
    </row>
    <row r="1962" spans="1:10" x14ac:dyDescent="0.2">
      <c r="A1962" s="149"/>
      <c r="B1962" s="149"/>
      <c r="C1962" s="149"/>
      <c r="D1962" s="149"/>
      <c r="E1962" s="149"/>
      <c r="F1962" s="149"/>
      <c r="G1962" s="149"/>
      <c r="H1962" s="149"/>
      <c r="I1962" s="149"/>
      <c r="J1962" s="149"/>
    </row>
    <row r="1963" spans="1:10" x14ac:dyDescent="0.2">
      <c r="A1963" s="149"/>
      <c r="B1963" s="149"/>
      <c r="C1963" s="149"/>
      <c r="D1963" s="149"/>
      <c r="E1963" s="149"/>
      <c r="F1963" s="149"/>
      <c r="G1963" s="149"/>
      <c r="H1963" s="149"/>
      <c r="I1963" s="149"/>
      <c r="J1963" s="149"/>
    </row>
    <row r="1964" spans="1:10" x14ac:dyDescent="0.2">
      <c r="A1964" s="149"/>
      <c r="B1964" s="149"/>
      <c r="C1964" s="149"/>
      <c r="D1964" s="149"/>
      <c r="E1964" s="149"/>
      <c r="F1964" s="149"/>
      <c r="G1964" s="149"/>
      <c r="H1964" s="149"/>
      <c r="I1964" s="149"/>
      <c r="J1964" s="149"/>
    </row>
    <row r="1965" spans="1:10" x14ac:dyDescent="0.2">
      <c r="A1965" s="149"/>
      <c r="B1965" s="149"/>
      <c r="C1965" s="149"/>
      <c r="D1965" s="149"/>
      <c r="E1965" s="149"/>
      <c r="F1965" s="149"/>
      <c r="G1965" s="149"/>
      <c r="H1965" s="149"/>
      <c r="I1965" s="149"/>
      <c r="J1965" s="149"/>
    </row>
    <row r="1966" spans="1:10" x14ac:dyDescent="0.2">
      <c r="A1966" s="149"/>
      <c r="B1966" s="149"/>
      <c r="C1966" s="149"/>
      <c r="D1966" s="149"/>
      <c r="E1966" s="149"/>
      <c r="F1966" s="149"/>
      <c r="G1966" s="149"/>
      <c r="H1966" s="149"/>
      <c r="I1966" s="149"/>
      <c r="J1966" s="149"/>
    </row>
    <row r="1967" spans="1:10" x14ac:dyDescent="0.2">
      <c r="A1967" s="149"/>
      <c r="B1967" s="149"/>
      <c r="C1967" s="149"/>
      <c r="D1967" s="149"/>
      <c r="E1967" s="149"/>
      <c r="F1967" s="149"/>
      <c r="G1967" s="149"/>
      <c r="H1967" s="149"/>
      <c r="I1967" s="149"/>
      <c r="J1967" s="149"/>
    </row>
    <row r="1968" spans="1:10" x14ac:dyDescent="0.2">
      <c r="A1968" s="149"/>
      <c r="B1968" s="149"/>
      <c r="C1968" s="149"/>
      <c r="D1968" s="149"/>
      <c r="E1968" s="149"/>
      <c r="F1968" s="149"/>
      <c r="G1968" s="149"/>
      <c r="H1968" s="149"/>
      <c r="I1968" s="149"/>
      <c r="J1968" s="149"/>
    </row>
    <row r="1969" spans="1:10" x14ac:dyDescent="0.2">
      <c r="A1969" s="149"/>
      <c r="B1969" s="149"/>
      <c r="C1969" s="149"/>
      <c r="D1969" s="149"/>
      <c r="E1969" s="149"/>
      <c r="F1969" s="149"/>
      <c r="G1969" s="149"/>
      <c r="H1969" s="149"/>
      <c r="I1969" s="149"/>
      <c r="J1969" s="149"/>
    </row>
    <row r="1970" spans="1:10" x14ac:dyDescent="0.2">
      <c r="A1970" s="149"/>
      <c r="B1970" s="149"/>
      <c r="C1970" s="149"/>
      <c r="D1970" s="149"/>
      <c r="E1970" s="149"/>
      <c r="F1970" s="149"/>
      <c r="G1970" s="149"/>
      <c r="H1970" s="149"/>
      <c r="I1970" s="149"/>
      <c r="J1970" s="149"/>
    </row>
    <row r="1971" spans="1:10" x14ac:dyDescent="0.2">
      <c r="A1971" s="149"/>
      <c r="B1971" s="149"/>
      <c r="C1971" s="149"/>
      <c r="D1971" s="149"/>
      <c r="E1971" s="149"/>
      <c r="F1971" s="149"/>
      <c r="G1971" s="149"/>
      <c r="H1971" s="149"/>
      <c r="I1971" s="149"/>
      <c r="J1971" s="149"/>
    </row>
    <row r="1972" spans="1:10" x14ac:dyDescent="0.2">
      <c r="A1972" s="149"/>
      <c r="B1972" s="149"/>
      <c r="C1972" s="149"/>
      <c r="D1972" s="149"/>
      <c r="E1972" s="149"/>
      <c r="F1972" s="149"/>
      <c r="G1972" s="149"/>
      <c r="H1972" s="149"/>
      <c r="I1972" s="149"/>
      <c r="J1972" s="149"/>
    </row>
    <row r="1973" spans="1:10" x14ac:dyDescent="0.2">
      <c r="A1973" s="149"/>
      <c r="B1973" s="149"/>
      <c r="C1973" s="149"/>
      <c r="D1973" s="149"/>
      <c r="E1973" s="149"/>
      <c r="F1973" s="149"/>
      <c r="G1973" s="149"/>
      <c r="H1973" s="149"/>
      <c r="I1973" s="149"/>
      <c r="J1973" s="149"/>
    </row>
    <row r="1974" spans="1:10" x14ac:dyDescent="0.2">
      <c r="A1974" s="149"/>
      <c r="B1974" s="149"/>
      <c r="C1974" s="149"/>
      <c r="D1974" s="149"/>
      <c r="E1974" s="149"/>
      <c r="F1974" s="149"/>
      <c r="G1974" s="149"/>
      <c r="H1974" s="149"/>
      <c r="I1974" s="149"/>
      <c r="J1974" s="149"/>
    </row>
    <row r="1975" spans="1:10" x14ac:dyDescent="0.2">
      <c r="A1975" s="149"/>
      <c r="B1975" s="149"/>
      <c r="C1975" s="149"/>
      <c r="D1975" s="149"/>
      <c r="E1975" s="149"/>
      <c r="F1975" s="149"/>
      <c r="G1975" s="149"/>
      <c r="H1975" s="149"/>
      <c r="I1975" s="149"/>
      <c r="J1975" s="149"/>
    </row>
    <row r="1976" spans="1:10" x14ac:dyDescent="0.2">
      <c r="A1976" s="149"/>
      <c r="B1976" s="149"/>
      <c r="C1976" s="149"/>
      <c r="D1976" s="149"/>
      <c r="E1976" s="149"/>
      <c r="F1976" s="149"/>
      <c r="G1976" s="149"/>
      <c r="H1976" s="149"/>
      <c r="I1976" s="149"/>
      <c r="J1976" s="149"/>
    </row>
    <row r="1977" spans="1:10" x14ac:dyDescent="0.2">
      <c r="A1977" s="149"/>
      <c r="B1977" s="149"/>
      <c r="C1977" s="149"/>
      <c r="D1977" s="149"/>
      <c r="E1977" s="149"/>
      <c r="F1977" s="149"/>
      <c r="G1977" s="149"/>
      <c r="H1977" s="149"/>
      <c r="I1977" s="149"/>
      <c r="J1977" s="149"/>
    </row>
    <row r="1978" spans="1:10" x14ac:dyDescent="0.2">
      <c r="A1978" s="149"/>
      <c r="B1978" s="149"/>
      <c r="C1978" s="149"/>
      <c r="D1978" s="149"/>
      <c r="E1978" s="149"/>
      <c r="F1978" s="149"/>
      <c r="G1978" s="149"/>
      <c r="H1978" s="149"/>
      <c r="I1978" s="149"/>
      <c r="J1978" s="149"/>
    </row>
    <row r="1979" spans="1:10" x14ac:dyDescent="0.2">
      <c r="A1979" s="149"/>
      <c r="B1979" s="149"/>
      <c r="C1979" s="149"/>
      <c r="D1979" s="149"/>
      <c r="E1979" s="149"/>
      <c r="F1979" s="149"/>
      <c r="G1979" s="149"/>
      <c r="H1979" s="149"/>
      <c r="I1979" s="149"/>
      <c r="J1979" s="149"/>
    </row>
    <row r="1980" spans="1:10" x14ac:dyDescent="0.2">
      <c r="A1980" s="149"/>
      <c r="B1980" s="149"/>
      <c r="C1980" s="149"/>
      <c r="D1980" s="149"/>
      <c r="E1980" s="149"/>
      <c r="F1980" s="149"/>
      <c r="G1980" s="149"/>
      <c r="H1980" s="149"/>
      <c r="I1980" s="149"/>
      <c r="J1980" s="149"/>
    </row>
    <row r="1981" spans="1:10" x14ac:dyDescent="0.2">
      <c r="A1981" s="149"/>
      <c r="B1981" s="149"/>
      <c r="C1981" s="149"/>
      <c r="D1981" s="149"/>
      <c r="E1981" s="149"/>
      <c r="F1981" s="149"/>
      <c r="G1981" s="149"/>
      <c r="H1981" s="149"/>
      <c r="I1981" s="149"/>
      <c r="J1981" s="149"/>
    </row>
    <row r="1982" spans="1:10" x14ac:dyDescent="0.2">
      <c r="A1982" s="149"/>
      <c r="B1982" s="149"/>
      <c r="C1982" s="149"/>
      <c r="D1982" s="149"/>
      <c r="E1982" s="149"/>
      <c r="F1982" s="149"/>
      <c r="G1982" s="149"/>
      <c r="H1982" s="149"/>
      <c r="I1982" s="149"/>
      <c r="J1982" s="149"/>
    </row>
    <row r="1983" spans="1:10" x14ac:dyDescent="0.2">
      <c r="A1983" s="149"/>
      <c r="B1983" s="149"/>
      <c r="C1983" s="149"/>
      <c r="D1983" s="149"/>
      <c r="E1983" s="149"/>
      <c r="F1983" s="149"/>
      <c r="G1983" s="149"/>
      <c r="H1983" s="149"/>
      <c r="I1983" s="149"/>
      <c r="J1983" s="149"/>
    </row>
    <row r="1984" spans="1:10" x14ac:dyDescent="0.2">
      <c r="A1984" s="149"/>
      <c r="B1984" s="149"/>
      <c r="C1984" s="149"/>
      <c r="D1984" s="149"/>
      <c r="E1984" s="149"/>
      <c r="F1984" s="149"/>
      <c r="G1984" s="149"/>
      <c r="H1984" s="149"/>
      <c r="I1984" s="149"/>
      <c r="J1984" s="149"/>
    </row>
    <row r="1985" spans="1:10" x14ac:dyDescent="0.2">
      <c r="A1985" s="149"/>
      <c r="B1985" s="149"/>
      <c r="C1985" s="149"/>
      <c r="D1985" s="149"/>
      <c r="E1985" s="149"/>
      <c r="F1985" s="149"/>
      <c r="G1985" s="149"/>
      <c r="H1985" s="149"/>
      <c r="I1985" s="149"/>
      <c r="J1985" s="149"/>
    </row>
    <row r="1986" spans="1:10" x14ac:dyDescent="0.2">
      <c r="A1986" s="149"/>
      <c r="B1986" s="149"/>
      <c r="C1986" s="149"/>
      <c r="D1986" s="149"/>
      <c r="E1986" s="149"/>
      <c r="F1986" s="149"/>
      <c r="G1986" s="149"/>
      <c r="H1986" s="149"/>
      <c r="I1986" s="149"/>
      <c r="J1986" s="149"/>
    </row>
    <row r="1987" spans="1:10" x14ac:dyDescent="0.2">
      <c r="A1987" s="149"/>
      <c r="B1987" s="149"/>
      <c r="C1987" s="149"/>
      <c r="D1987" s="149"/>
      <c r="E1987" s="149"/>
      <c r="F1987" s="149"/>
      <c r="G1987" s="149"/>
      <c r="H1987" s="149"/>
      <c r="I1987" s="149"/>
      <c r="J1987" s="149"/>
    </row>
    <row r="1988" spans="1:10" x14ac:dyDescent="0.2">
      <c r="A1988" s="149"/>
      <c r="B1988" s="149"/>
      <c r="C1988" s="149"/>
      <c r="D1988" s="149"/>
      <c r="E1988" s="149"/>
      <c r="F1988" s="149"/>
      <c r="G1988" s="149"/>
      <c r="H1988" s="149"/>
      <c r="I1988" s="149"/>
      <c r="J1988" s="149"/>
    </row>
    <row r="1989" spans="1:10" x14ac:dyDescent="0.2">
      <c r="A1989" s="149"/>
      <c r="B1989" s="149"/>
      <c r="C1989" s="149"/>
      <c r="D1989" s="149"/>
      <c r="E1989" s="149"/>
      <c r="F1989" s="149"/>
      <c r="G1989" s="149"/>
      <c r="H1989" s="149"/>
      <c r="I1989" s="149"/>
      <c r="J1989" s="149"/>
    </row>
    <row r="1990" spans="1:10" x14ac:dyDescent="0.2">
      <c r="A1990" s="149"/>
      <c r="B1990" s="149"/>
      <c r="C1990" s="149"/>
      <c r="D1990" s="149"/>
      <c r="E1990" s="149"/>
      <c r="F1990" s="149"/>
      <c r="G1990" s="149"/>
      <c r="H1990" s="149"/>
      <c r="I1990" s="149"/>
      <c r="J1990" s="149"/>
    </row>
    <row r="1991" spans="1:10" x14ac:dyDescent="0.2">
      <c r="A1991" s="149"/>
      <c r="B1991" s="149"/>
      <c r="C1991" s="149"/>
      <c r="D1991" s="149"/>
      <c r="E1991" s="149"/>
      <c r="F1991" s="149"/>
      <c r="G1991" s="149"/>
      <c r="H1991" s="149"/>
      <c r="I1991" s="149"/>
      <c r="J1991" s="149"/>
    </row>
    <row r="1992" spans="1:10" x14ac:dyDescent="0.2">
      <c r="A1992" s="149"/>
      <c r="B1992" s="149"/>
      <c r="C1992" s="149"/>
      <c r="D1992" s="149"/>
      <c r="E1992" s="149"/>
      <c r="F1992" s="149"/>
      <c r="G1992" s="149"/>
      <c r="H1992" s="149"/>
      <c r="I1992" s="149"/>
      <c r="J1992" s="149"/>
    </row>
    <row r="1993" spans="1:10" x14ac:dyDescent="0.2">
      <c r="A1993" s="149"/>
      <c r="B1993" s="149"/>
      <c r="C1993" s="149"/>
      <c r="D1993" s="149"/>
      <c r="E1993" s="149"/>
      <c r="F1993" s="149"/>
      <c r="G1993" s="149"/>
      <c r="H1993" s="149"/>
      <c r="I1993" s="149"/>
      <c r="J1993" s="149"/>
    </row>
    <row r="1994" spans="1:10" x14ac:dyDescent="0.2">
      <c r="A1994" s="149"/>
      <c r="B1994" s="149"/>
      <c r="C1994" s="149"/>
      <c r="D1994" s="149"/>
      <c r="E1994" s="149"/>
      <c r="F1994" s="149"/>
      <c r="G1994" s="149"/>
      <c r="H1994" s="149"/>
      <c r="I1994" s="149"/>
      <c r="J1994" s="149"/>
    </row>
    <row r="1995" spans="1:10" x14ac:dyDescent="0.2">
      <c r="A1995" s="149"/>
      <c r="B1995" s="149"/>
      <c r="C1995" s="149"/>
      <c r="D1995" s="149"/>
      <c r="E1995" s="149"/>
      <c r="F1995" s="149"/>
      <c r="G1995" s="149"/>
      <c r="H1995" s="149"/>
      <c r="I1995" s="149"/>
      <c r="J1995" s="149"/>
    </row>
    <row r="1996" spans="1:10" x14ac:dyDescent="0.2">
      <c r="A1996" s="149"/>
      <c r="B1996" s="149"/>
      <c r="C1996" s="149"/>
      <c r="D1996" s="149"/>
      <c r="E1996" s="149"/>
      <c r="F1996" s="149"/>
      <c r="G1996" s="149"/>
      <c r="H1996" s="149"/>
      <c r="I1996" s="149"/>
      <c r="J1996" s="149"/>
    </row>
    <row r="1997" spans="1:10" x14ac:dyDescent="0.2">
      <c r="A1997" s="149"/>
      <c r="B1997" s="149"/>
      <c r="C1997" s="149"/>
      <c r="D1997" s="149"/>
      <c r="E1997" s="149"/>
      <c r="F1997" s="149"/>
      <c r="G1997" s="149"/>
      <c r="H1997" s="149"/>
      <c r="I1997" s="149"/>
      <c r="J1997" s="149"/>
    </row>
    <row r="1998" spans="1:10" x14ac:dyDescent="0.2">
      <c r="A1998" s="149"/>
      <c r="B1998" s="149"/>
      <c r="C1998" s="149"/>
      <c r="D1998" s="149"/>
      <c r="E1998" s="149"/>
      <c r="F1998" s="149"/>
      <c r="G1998" s="149"/>
      <c r="H1998" s="149"/>
      <c r="I1998" s="149"/>
      <c r="J1998" s="149"/>
    </row>
    <row r="1999" spans="1:10" x14ac:dyDescent="0.2">
      <c r="A1999" s="149"/>
      <c r="B1999" s="149"/>
      <c r="C1999" s="149"/>
      <c r="D1999" s="149"/>
      <c r="E1999" s="149"/>
      <c r="F1999" s="149"/>
      <c r="G1999" s="149"/>
      <c r="H1999" s="149"/>
      <c r="I1999" s="149"/>
      <c r="J1999" s="149"/>
    </row>
    <row r="2000" spans="1:10" x14ac:dyDescent="0.2">
      <c r="A2000" s="149"/>
      <c r="B2000" s="149"/>
      <c r="C2000" s="149"/>
      <c r="D2000" s="149"/>
      <c r="E2000" s="149"/>
      <c r="F2000" s="149"/>
      <c r="G2000" s="149"/>
      <c r="H2000" s="149"/>
      <c r="I2000" s="149"/>
      <c r="J2000" s="149"/>
    </row>
    <row r="2001" spans="1:10" x14ac:dyDescent="0.2">
      <c r="A2001" s="149"/>
      <c r="B2001" s="149"/>
      <c r="C2001" s="149"/>
      <c r="D2001" s="149"/>
      <c r="E2001" s="149"/>
      <c r="F2001" s="149"/>
      <c r="G2001" s="149"/>
      <c r="H2001" s="149"/>
      <c r="I2001" s="149"/>
      <c r="J2001" s="149"/>
    </row>
    <row r="2002" spans="1:10" x14ac:dyDescent="0.2">
      <c r="A2002" s="149"/>
      <c r="B2002" s="149"/>
      <c r="C2002" s="149"/>
      <c r="D2002" s="149"/>
      <c r="E2002" s="149"/>
      <c r="F2002" s="149"/>
      <c r="G2002" s="149"/>
      <c r="H2002" s="149"/>
      <c r="I2002" s="149"/>
      <c r="J2002" s="149"/>
    </row>
    <row r="2003" spans="1:10" x14ac:dyDescent="0.2">
      <c r="A2003" s="149"/>
      <c r="B2003" s="149"/>
      <c r="C2003" s="149"/>
      <c r="D2003" s="149"/>
      <c r="E2003" s="149"/>
      <c r="F2003" s="149"/>
      <c r="G2003" s="149"/>
      <c r="H2003" s="149"/>
      <c r="I2003" s="149"/>
      <c r="J2003" s="149"/>
    </row>
    <row r="2004" spans="1:10" x14ac:dyDescent="0.2">
      <c r="A2004" s="149"/>
      <c r="B2004" s="149"/>
      <c r="C2004" s="149"/>
      <c r="D2004" s="149"/>
      <c r="E2004" s="149"/>
      <c r="F2004" s="149"/>
      <c r="G2004" s="149"/>
      <c r="H2004" s="149"/>
      <c r="I2004" s="149"/>
      <c r="J2004" s="149"/>
    </row>
    <row r="2005" spans="1:10" x14ac:dyDescent="0.2">
      <c r="A2005" s="149"/>
      <c r="B2005" s="149"/>
      <c r="C2005" s="149"/>
      <c r="D2005" s="149"/>
      <c r="E2005" s="149"/>
      <c r="F2005" s="149"/>
      <c r="G2005" s="149"/>
      <c r="H2005" s="149"/>
      <c r="I2005" s="149"/>
      <c r="J2005" s="149"/>
    </row>
    <row r="2006" spans="1:10" x14ac:dyDescent="0.2">
      <c r="A2006" s="149"/>
      <c r="B2006" s="149"/>
      <c r="C2006" s="149"/>
      <c r="D2006" s="149"/>
      <c r="E2006" s="149"/>
      <c r="F2006" s="149"/>
      <c r="G2006" s="149"/>
      <c r="H2006" s="149"/>
      <c r="I2006" s="149"/>
      <c r="J2006" s="149"/>
    </row>
    <row r="2007" spans="1:10" x14ac:dyDescent="0.2">
      <c r="A2007" s="149"/>
      <c r="B2007" s="149"/>
      <c r="C2007" s="149"/>
      <c r="D2007" s="149"/>
      <c r="E2007" s="149"/>
      <c r="F2007" s="149"/>
      <c r="G2007" s="149"/>
      <c r="H2007" s="149"/>
      <c r="I2007" s="149"/>
      <c r="J2007" s="149"/>
    </row>
    <row r="2008" spans="1:10" x14ac:dyDescent="0.2">
      <c r="A2008" s="149"/>
      <c r="B2008" s="149"/>
      <c r="C2008" s="149"/>
      <c r="D2008" s="149"/>
      <c r="E2008" s="149"/>
      <c r="F2008" s="149"/>
      <c r="G2008" s="149"/>
      <c r="H2008" s="149"/>
      <c r="I2008" s="149"/>
      <c r="J2008" s="149"/>
    </row>
    <row r="2009" spans="1:10" x14ac:dyDescent="0.2">
      <c r="A2009" s="149"/>
      <c r="B2009" s="149"/>
      <c r="C2009" s="149"/>
      <c r="D2009" s="149"/>
      <c r="E2009" s="149"/>
      <c r="F2009" s="149"/>
      <c r="G2009" s="149"/>
      <c r="H2009" s="149"/>
      <c r="I2009" s="149"/>
      <c r="J2009" s="149"/>
    </row>
    <row r="2010" spans="1:10" x14ac:dyDescent="0.2">
      <c r="A2010" s="149"/>
      <c r="B2010" s="149"/>
      <c r="C2010" s="149"/>
      <c r="D2010" s="149"/>
      <c r="E2010" s="149"/>
      <c r="F2010" s="149"/>
      <c r="G2010" s="149"/>
      <c r="H2010" s="149"/>
      <c r="I2010" s="149"/>
      <c r="J2010" s="149"/>
    </row>
    <row r="2011" spans="1:10" x14ac:dyDescent="0.2">
      <c r="A2011" s="149"/>
      <c r="B2011" s="149"/>
      <c r="C2011" s="149"/>
      <c r="D2011" s="149"/>
      <c r="E2011" s="149"/>
      <c r="F2011" s="149"/>
      <c r="G2011" s="149"/>
      <c r="H2011" s="149"/>
      <c r="I2011" s="149"/>
      <c r="J2011" s="149"/>
    </row>
    <row r="2012" spans="1:10" x14ac:dyDescent="0.2">
      <c r="A2012" s="149"/>
      <c r="B2012" s="149"/>
      <c r="C2012" s="149"/>
      <c r="D2012" s="149"/>
      <c r="E2012" s="149"/>
      <c r="F2012" s="149"/>
      <c r="G2012" s="149"/>
      <c r="H2012" s="149"/>
      <c r="I2012" s="149"/>
      <c r="J2012" s="149"/>
    </row>
    <row r="2013" spans="1:10" x14ac:dyDescent="0.2">
      <c r="A2013" s="149"/>
      <c r="B2013" s="149"/>
      <c r="C2013" s="149"/>
      <c r="D2013" s="149"/>
      <c r="E2013" s="149"/>
      <c r="F2013" s="149"/>
      <c r="G2013" s="149"/>
      <c r="H2013" s="149"/>
      <c r="I2013" s="149"/>
      <c r="J2013" s="149"/>
    </row>
    <row r="2014" spans="1:10" x14ac:dyDescent="0.2">
      <c r="A2014" s="149"/>
      <c r="B2014" s="149"/>
      <c r="C2014" s="149"/>
      <c r="D2014" s="149"/>
      <c r="E2014" s="149"/>
      <c r="F2014" s="149"/>
      <c r="G2014" s="149"/>
      <c r="H2014" s="149"/>
      <c r="I2014" s="149"/>
      <c r="J2014" s="149"/>
    </row>
    <row r="2015" spans="1:10" x14ac:dyDescent="0.2">
      <c r="A2015" s="149"/>
      <c r="B2015" s="149"/>
      <c r="C2015" s="149"/>
      <c r="D2015" s="149"/>
      <c r="E2015" s="149"/>
      <c r="F2015" s="149"/>
      <c r="G2015" s="149"/>
      <c r="H2015" s="149"/>
      <c r="I2015" s="149"/>
      <c r="J2015" s="149"/>
    </row>
    <row r="2016" spans="1:10" x14ac:dyDescent="0.2">
      <c r="A2016" s="149"/>
      <c r="B2016" s="149"/>
      <c r="C2016" s="149"/>
      <c r="D2016" s="149"/>
      <c r="E2016" s="149"/>
      <c r="F2016" s="149"/>
      <c r="G2016" s="149"/>
      <c r="H2016" s="149"/>
      <c r="I2016" s="149"/>
      <c r="J2016" s="149"/>
    </row>
    <row r="2017" spans="1:10" x14ac:dyDescent="0.2">
      <c r="A2017" s="149"/>
      <c r="B2017" s="149"/>
      <c r="C2017" s="149"/>
      <c r="D2017" s="149"/>
      <c r="E2017" s="149"/>
      <c r="F2017" s="149"/>
      <c r="G2017" s="149"/>
      <c r="H2017" s="149"/>
      <c r="I2017" s="149"/>
      <c r="J2017" s="149"/>
    </row>
    <row r="2018" spans="1:10" x14ac:dyDescent="0.2">
      <c r="A2018" s="149"/>
      <c r="B2018" s="149"/>
      <c r="C2018" s="149"/>
      <c r="D2018" s="149"/>
      <c r="E2018" s="149"/>
      <c r="F2018" s="149"/>
      <c r="G2018" s="149"/>
      <c r="H2018" s="149"/>
      <c r="I2018" s="149"/>
      <c r="J2018" s="149"/>
    </row>
    <row r="2019" spans="1:10" x14ac:dyDescent="0.2">
      <c r="A2019" s="149"/>
      <c r="B2019" s="149"/>
      <c r="C2019" s="149"/>
      <c r="D2019" s="149"/>
      <c r="E2019" s="149"/>
      <c r="F2019" s="149"/>
      <c r="G2019" s="149"/>
      <c r="H2019" s="149"/>
      <c r="I2019" s="149"/>
      <c r="J2019" s="149"/>
    </row>
    <row r="2020" spans="1:10" x14ac:dyDescent="0.2">
      <c r="A2020" s="149"/>
      <c r="B2020" s="149"/>
      <c r="C2020" s="149"/>
      <c r="D2020" s="149"/>
      <c r="E2020" s="149"/>
      <c r="F2020" s="149"/>
      <c r="G2020" s="149"/>
      <c r="H2020" s="149"/>
      <c r="I2020" s="149"/>
      <c r="J2020" s="149"/>
    </row>
    <row r="2021" spans="1:10" x14ac:dyDescent="0.2">
      <c r="A2021" s="149"/>
      <c r="B2021" s="149"/>
      <c r="C2021" s="149"/>
      <c r="D2021" s="149"/>
      <c r="E2021" s="149"/>
      <c r="F2021" s="149"/>
      <c r="G2021" s="149"/>
      <c r="H2021" s="149"/>
      <c r="I2021" s="149"/>
      <c r="J2021" s="149"/>
    </row>
    <row r="2022" spans="1:10" x14ac:dyDescent="0.2">
      <c r="A2022" s="149"/>
      <c r="B2022" s="149"/>
      <c r="C2022" s="149"/>
      <c r="D2022" s="149"/>
      <c r="E2022" s="149"/>
      <c r="F2022" s="149"/>
      <c r="G2022" s="149"/>
      <c r="H2022" s="149"/>
      <c r="I2022" s="149"/>
      <c r="J2022" s="149"/>
    </row>
    <row r="2023" spans="1:10" x14ac:dyDescent="0.2">
      <c r="A2023" s="149"/>
      <c r="B2023" s="149"/>
      <c r="C2023" s="149"/>
      <c r="D2023" s="149"/>
      <c r="E2023" s="149"/>
      <c r="F2023" s="149"/>
      <c r="G2023" s="149"/>
      <c r="H2023" s="149"/>
      <c r="I2023" s="149"/>
      <c r="J2023" s="149"/>
    </row>
    <row r="2024" spans="1:10" x14ac:dyDescent="0.2">
      <c r="A2024" s="149"/>
      <c r="B2024" s="149"/>
      <c r="C2024" s="149"/>
      <c r="D2024" s="149"/>
      <c r="E2024" s="149"/>
      <c r="F2024" s="149"/>
      <c r="G2024" s="149"/>
      <c r="H2024" s="149"/>
      <c r="I2024" s="149"/>
      <c r="J2024" s="149"/>
    </row>
    <row r="2025" spans="1:10" x14ac:dyDescent="0.2">
      <c r="A2025" s="149"/>
      <c r="B2025" s="149"/>
      <c r="C2025" s="149"/>
      <c r="D2025" s="149"/>
      <c r="E2025" s="149"/>
      <c r="F2025" s="149"/>
      <c r="G2025" s="149"/>
      <c r="H2025" s="149"/>
      <c r="I2025" s="149"/>
      <c r="J2025" s="149"/>
    </row>
    <row r="2026" spans="1:10" x14ac:dyDescent="0.2">
      <c r="A2026" s="149"/>
      <c r="B2026" s="149"/>
      <c r="C2026" s="149"/>
      <c r="D2026" s="149"/>
      <c r="E2026" s="149"/>
      <c r="F2026" s="149"/>
      <c r="G2026" s="149"/>
      <c r="H2026" s="149"/>
      <c r="I2026" s="149"/>
      <c r="J2026" s="149"/>
    </row>
    <row r="2027" spans="1:10" x14ac:dyDescent="0.2">
      <c r="A2027" s="149"/>
      <c r="B2027" s="149"/>
      <c r="C2027" s="149"/>
      <c r="D2027" s="149"/>
      <c r="E2027" s="149"/>
      <c r="F2027" s="149"/>
      <c r="G2027" s="149"/>
      <c r="H2027" s="149"/>
      <c r="I2027" s="149"/>
      <c r="J2027" s="149"/>
    </row>
    <row r="2028" spans="1:10" x14ac:dyDescent="0.2">
      <c r="A2028" s="149"/>
      <c r="B2028" s="149"/>
      <c r="C2028" s="149"/>
      <c r="D2028" s="149"/>
      <c r="E2028" s="149"/>
      <c r="F2028" s="149"/>
      <c r="G2028" s="149"/>
      <c r="H2028" s="149"/>
      <c r="I2028" s="149"/>
      <c r="J2028" s="149"/>
    </row>
    <row r="2029" spans="1:10" x14ac:dyDescent="0.2">
      <c r="A2029" s="149"/>
      <c r="B2029" s="149"/>
      <c r="C2029" s="149"/>
      <c r="D2029" s="149"/>
      <c r="E2029" s="149"/>
      <c r="F2029" s="149"/>
      <c r="G2029" s="149"/>
      <c r="H2029" s="149"/>
      <c r="I2029" s="149"/>
      <c r="J2029" s="149"/>
    </row>
    <row r="2030" spans="1:10" x14ac:dyDescent="0.2">
      <c r="A2030" s="149"/>
      <c r="B2030" s="149"/>
      <c r="C2030" s="149"/>
      <c r="D2030" s="149"/>
      <c r="E2030" s="149"/>
      <c r="F2030" s="149"/>
      <c r="G2030" s="149"/>
      <c r="H2030" s="149"/>
      <c r="I2030" s="149"/>
      <c r="J2030" s="149"/>
    </row>
    <row r="2031" spans="1:10" x14ac:dyDescent="0.2">
      <c r="A2031" s="149"/>
      <c r="B2031" s="149"/>
      <c r="C2031" s="149"/>
      <c r="D2031" s="149"/>
      <c r="E2031" s="149"/>
      <c r="F2031" s="149"/>
      <c r="G2031" s="149"/>
      <c r="H2031" s="149"/>
      <c r="I2031" s="149"/>
      <c r="J2031" s="149"/>
    </row>
    <row r="2032" spans="1:10" x14ac:dyDescent="0.2">
      <c r="A2032" s="149"/>
      <c r="B2032" s="149"/>
      <c r="C2032" s="149"/>
      <c r="D2032" s="149"/>
      <c r="E2032" s="149"/>
      <c r="F2032" s="149"/>
      <c r="G2032" s="149"/>
      <c r="H2032" s="149"/>
      <c r="I2032" s="149"/>
      <c r="J2032" s="149"/>
    </row>
    <row r="2033" spans="1:10" x14ac:dyDescent="0.2">
      <c r="A2033" s="149"/>
      <c r="B2033" s="149"/>
      <c r="C2033" s="149"/>
      <c r="D2033" s="149"/>
      <c r="E2033" s="149"/>
      <c r="F2033" s="149"/>
      <c r="G2033" s="149"/>
      <c r="H2033" s="149"/>
      <c r="I2033" s="149"/>
      <c r="J2033" s="149"/>
    </row>
    <row r="2034" spans="1:10" x14ac:dyDescent="0.2">
      <c r="A2034" s="149"/>
      <c r="B2034" s="149"/>
      <c r="C2034" s="149"/>
      <c r="D2034" s="149"/>
      <c r="E2034" s="149"/>
      <c r="F2034" s="149"/>
      <c r="G2034" s="149"/>
      <c r="H2034" s="149"/>
      <c r="I2034" s="149"/>
      <c r="J2034" s="149"/>
    </row>
    <row r="2035" spans="1:10" x14ac:dyDescent="0.2">
      <c r="A2035" s="149"/>
      <c r="B2035" s="149"/>
      <c r="C2035" s="149"/>
      <c r="D2035" s="149"/>
      <c r="E2035" s="149"/>
      <c r="F2035" s="149"/>
      <c r="G2035" s="149"/>
      <c r="H2035" s="149"/>
      <c r="I2035" s="149"/>
      <c r="J2035" s="149"/>
    </row>
    <row r="2036" spans="1:10" x14ac:dyDescent="0.2">
      <c r="A2036" s="149"/>
      <c r="B2036" s="149"/>
      <c r="C2036" s="149"/>
      <c r="D2036" s="149"/>
      <c r="E2036" s="149"/>
      <c r="F2036" s="149"/>
      <c r="G2036" s="149"/>
      <c r="H2036" s="149"/>
      <c r="I2036" s="149"/>
      <c r="J2036" s="149"/>
    </row>
    <row r="2037" spans="1:10" x14ac:dyDescent="0.2">
      <c r="A2037" s="149"/>
      <c r="B2037" s="149"/>
      <c r="C2037" s="149"/>
      <c r="D2037" s="149"/>
      <c r="E2037" s="149"/>
      <c r="F2037" s="149"/>
      <c r="G2037" s="149"/>
      <c r="H2037" s="149"/>
      <c r="I2037" s="149"/>
      <c r="J2037" s="149"/>
    </row>
    <row r="2038" spans="1:10" x14ac:dyDescent="0.2">
      <c r="A2038" s="149"/>
      <c r="B2038" s="149"/>
      <c r="C2038" s="149"/>
      <c r="D2038" s="149"/>
      <c r="E2038" s="149"/>
      <c r="F2038" s="149"/>
      <c r="G2038" s="149"/>
      <c r="H2038" s="149"/>
      <c r="I2038" s="149"/>
      <c r="J2038" s="149"/>
    </row>
    <row r="2039" spans="1:10" x14ac:dyDescent="0.2">
      <c r="A2039" s="149"/>
      <c r="B2039" s="149"/>
      <c r="C2039" s="149"/>
      <c r="D2039" s="149"/>
      <c r="E2039" s="149"/>
      <c r="F2039" s="149"/>
      <c r="G2039" s="149"/>
      <c r="H2039" s="149"/>
      <c r="I2039" s="149"/>
      <c r="J2039" s="149"/>
    </row>
    <row r="2040" spans="1:10" x14ac:dyDescent="0.2">
      <c r="A2040" s="149"/>
      <c r="B2040" s="149"/>
      <c r="C2040" s="149"/>
      <c r="D2040" s="149"/>
      <c r="E2040" s="149"/>
      <c r="F2040" s="149"/>
      <c r="G2040" s="149"/>
      <c r="H2040" s="149"/>
      <c r="I2040" s="149"/>
      <c r="J2040" s="149"/>
    </row>
    <row r="2041" spans="1:10" x14ac:dyDescent="0.2">
      <c r="A2041" s="149"/>
      <c r="B2041" s="149"/>
      <c r="C2041" s="149"/>
      <c r="D2041" s="149"/>
      <c r="E2041" s="149"/>
      <c r="F2041" s="149"/>
      <c r="G2041" s="149"/>
      <c r="H2041" s="149"/>
      <c r="I2041" s="149"/>
      <c r="J2041" s="149"/>
    </row>
    <row r="2042" spans="1:10" x14ac:dyDescent="0.2">
      <c r="A2042" s="149"/>
      <c r="B2042" s="149"/>
      <c r="C2042" s="149"/>
      <c r="D2042" s="149"/>
      <c r="E2042" s="149"/>
      <c r="F2042" s="149"/>
      <c r="G2042" s="149"/>
      <c r="H2042" s="149"/>
      <c r="I2042" s="149"/>
      <c r="J2042" s="149"/>
    </row>
    <row r="2043" spans="1:10" x14ac:dyDescent="0.2">
      <c r="A2043" s="149"/>
      <c r="B2043" s="149"/>
      <c r="C2043" s="149"/>
      <c r="D2043" s="149"/>
      <c r="E2043" s="149"/>
      <c r="F2043" s="149"/>
      <c r="G2043" s="149"/>
      <c r="H2043" s="149"/>
      <c r="I2043" s="149"/>
      <c r="J2043" s="149"/>
    </row>
    <row r="2044" spans="1:10" x14ac:dyDescent="0.2">
      <c r="A2044" s="149"/>
      <c r="B2044" s="149"/>
      <c r="C2044" s="149"/>
      <c r="D2044" s="149"/>
      <c r="E2044" s="149"/>
      <c r="F2044" s="149"/>
      <c r="G2044" s="149"/>
      <c r="H2044" s="149"/>
      <c r="I2044" s="149"/>
      <c r="J2044" s="149"/>
    </row>
    <row r="2045" spans="1:10" x14ac:dyDescent="0.2">
      <c r="A2045" s="149"/>
      <c r="B2045" s="149"/>
      <c r="C2045" s="149"/>
      <c r="D2045" s="149"/>
      <c r="E2045" s="149"/>
      <c r="F2045" s="149"/>
      <c r="G2045" s="149"/>
      <c r="H2045" s="149"/>
      <c r="I2045" s="149"/>
      <c r="J2045" s="149"/>
    </row>
    <row r="2046" spans="1:10" x14ac:dyDescent="0.2">
      <c r="A2046" s="149"/>
      <c r="B2046" s="149"/>
      <c r="C2046" s="149"/>
      <c r="D2046" s="149"/>
      <c r="E2046" s="149"/>
      <c r="F2046" s="149"/>
      <c r="G2046" s="149"/>
      <c r="H2046" s="149"/>
      <c r="I2046" s="149"/>
      <c r="J2046" s="149"/>
    </row>
    <row r="2047" spans="1:10" x14ac:dyDescent="0.2">
      <c r="A2047" s="149"/>
      <c r="B2047" s="149"/>
      <c r="C2047" s="149"/>
      <c r="D2047" s="149"/>
      <c r="E2047" s="149"/>
      <c r="F2047" s="149"/>
      <c r="G2047" s="149"/>
      <c r="H2047" s="149"/>
      <c r="I2047" s="149"/>
      <c r="J2047" s="149"/>
    </row>
    <row r="2048" spans="1:10" x14ac:dyDescent="0.2">
      <c r="A2048" s="149"/>
      <c r="B2048" s="149"/>
      <c r="C2048" s="149"/>
      <c r="D2048" s="149"/>
      <c r="E2048" s="149"/>
      <c r="F2048" s="149"/>
      <c r="G2048" s="149"/>
      <c r="H2048" s="149"/>
      <c r="I2048" s="149"/>
      <c r="J2048" s="149"/>
    </row>
    <row r="2049" spans="1:10" x14ac:dyDescent="0.2">
      <c r="A2049" s="149"/>
      <c r="B2049" s="149"/>
      <c r="C2049" s="149"/>
      <c r="D2049" s="149"/>
      <c r="E2049" s="149"/>
      <c r="F2049" s="149"/>
      <c r="G2049" s="149"/>
      <c r="H2049" s="149"/>
      <c r="I2049" s="149"/>
      <c r="J2049" s="149"/>
    </row>
    <row r="2050" spans="1:10" x14ac:dyDescent="0.2">
      <c r="A2050" s="149"/>
      <c r="B2050" s="149"/>
      <c r="C2050" s="149"/>
      <c r="D2050" s="149"/>
      <c r="E2050" s="149"/>
      <c r="F2050" s="149"/>
      <c r="G2050" s="149"/>
      <c r="H2050" s="149"/>
      <c r="I2050" s="149"/>
      <c r="J2050" s="149"/>
    </row>
    <row r="2051" spans="1:10" x14ac:dyDescent="0.2">
      <c r="A2051" s="149"/>
      <c r="B2051" s="149"/>
      <c r="C2051" s="149"/>
      <c r="D2051" s="149"/>
      <c r="E2051" s="149"/>
      <c r="F2051" s="149"/>
      <c r="G2051" s="149"/>
      <c r="H2051" s="149"/>
      <c r="I2051" s="149"/>
      <c r="J2051" s="149"/>
    </row>
    <row r="2052" spans="1:10" x14ac:dyDescent="0.2">
      <c r="A2052" s="149"/>
      <c r="B2052" s="149"/>
      <c r="C2052" s="149"/>
      <c r="D2052" s="149"/>
      <c r="E2052" s="149"/>
      <c r="F2052" s="149"/>
      <c r="G2052" s="149"/>
      <c r="H2052" s="149"/>
      <c r="I2052" s="149"/>
      <c r="J2052" s="149"/>
    </row>
    <row r="2053" spans="1:10" x14ac:dyDescent="0.2">
      <c r="A2053" s="149"/>
      <c r="B2053" s="149"/>
      <c r="C2053" s="149"/>
      <c r="D2053" s="149"/>
      <c r="E2053" s="149"/>
      <c r="F2053" s="149"/>
      <c r="G2053" s="149"/>
      <c r="H2053" s="149"/>
      <c r="I2053" s="149"/>
      <c r="J2053" s="149"/>
    </row>
    <row r="2054" spans="1:10" x14ac:dyDescent="0.2">
      <c r="A2054" s="149"/>
      <c r="B2054" s="149"/>
      <c r="C2054" s="149"/>
      <c r="D2054" s="149"/>
      <c r="E2054" s="149"/>
      <c r="F2054" s="149"/>
      <c r="G2054" s="149"/>
      <c r="H2054" s="149"/>
      <c r="I2054" s="149"/>
      <c r="J2054" s="149"/>
    </row>
    <row r="2055" spans="1:10" x14ac:dyDescent="0.2">
      <c r="A2055" s="149"/>
      <c r="B2055" s="149"/>
      <c r="C2055" s="149"/>
      <c r="D2055" s="149"/>
      <c r="E2055" s="149"/>
      <c r="F2055" s="149"/>
      <c r="G2055" s="149"/>
      <c r="H2055" s="149"/>
      <c r="I2055" s="149"/>
      <c r="J2055" s="149"/>
    </row>
    <row r="2056" spans="1:10" x14ac:dyDescent="0.2">
      <c r="A2056" s="149"/>
      <c r="B2056" s="149"/>
      <c r="C2056" s="149"/>
      <c r="D2056" s="149"/>
      <c r="E2056" s="149"/>
      <c r="F2056" s="149"/>
      <c r="G2056" s="149"/>
      <c r="H2056" s="149"/>
      <c r="I2056" s="149"/>
      <c r="J2056" s="149"/>
    </row>
    <row r="2057" spans="1:10" x14ac:dyDescent="0.2">
      <c r="A2057" s="149"/>
      <c r="B2057" s="149"/>
      <c r="C2057" s="149"/>
      <c r="D2057" s="149"/>
      <c r="E2057" s="149"/>
      <c r="F2057" s="149"/>
      <c r="G2057" s="149"/>
      <c r="H2057" s="149"/>
      <c r="I2057" s="149"/>
      <c r="J2057" s="149"/>
    </row>
    <row r="2058" spans="1:10" x14ac:dyDescent="0.2">
      <c r="A2058" s="149"/>
      <c r="B2058" s="149"/>
      <c r="C2058" s="149"/>
      <c r="D2058" s="149"/>
      <c r="E2058" s="149"/>
      <c r="F2058" s="149"/>
      <c r="G2058" s="149"/>
      <c r="H2058" s="149"/>
      <c r="I2058" s="149"/>
      <c r="J2058" s="149"/>
    </row>
    <row r="2059" spans="1:10" x14ac:dyDescent="0.2">
      <c r="A2059" s="149"/>
      <c r="B2059" s="149"/>
      <c r="C2059" s="149"/>
      <c r="D2059" s="149"/>
      <c r="E2059" s="149"/>
      <c r="F2059" s="149"/>
      <c r="G2059" s="149"/>
      <c r="H2059" s="149"/>
      <c r="I2059" s="149"/>
      <c r="J2059" s="149"/>
    </row>
    <row r="2060" spans="1:10" x14ac:dyDescent="0.2">
      <c r="A2060" s="149"/>
      <c r="B2060" s="149"/>
      <c r="C2060" s="149"/>
      <c r="D2060" s="149"/>
      <c r="E2060" s="149"/>
      <c r="F2060" s="149"/>
      <c r="G2060" s="149"/>
      <c r="H2060" s="149"/>
      <c r="I2060" s="149"/>
      <c r="J2060" s="149"/>
    </row>
    <row r="2061" spans="1:10" x14ac:dyDescent="0.2">
      <c r="A2061" s="149"/>
      <c r="B2061" s="149"/>
      <c r="C2061" s="149"/>
      <c r="D2061" s="149"/>
      <c r="E2061" s="149"/>
      <c r="F2061" s="149"/>
      <c r="G2061" s="149"/>
      <c r="H2061" s="149"/>
      <c r="I2061" s="149"/>
      <c r="J2061" s="149"/>
    </row>
    <row r="2062" spans="1:10" x14ac:dyDescent="0.2">
      <c r="A2062" s="149"/>
      <c r="B2062" s="149"/>
      <c r="C2062" s="149"/>
      <c r="D2062" s="149"/>
      <c r="E2062" s="149"/>
      <c r="F2062" s="149"/>
      <c r="G2062" s="149"/>
      <c r="H2062" s="149"/>
      <c r="I2062" s="149"/>
      <c r="J2062" s="149"/>
    </row>
    <row r="2063" spans="1:10" x14ac:dyDescent="0.2">
      <c r="A2063" s="149"/>
      <c r="B2063" s="149"/>
      <c r="C2063" s="149"/>
      <c r="D2063" s="149"/>
      <c r="E2063" s="149"/>
      <c r="F2063" s="149"/>
      <c r="G2063" s="149"/>
      <c r="H2063" s="149"/>
      <c r="I2063" s="149"/>
      <c r="J2063" s="149"/>
    </row>
    <row r="2064" spans="1:10" x14ac:dyDescent="0.2">
      <c r="A2064" s="149"/>
      <c r="B2064" s="149"/>
      <c r="C2064" s="149"/>
      <c r="D2064" s="149"/>
      <c r="E2064" s="149"/>
      <c r="F2064" s="149"/>
      <c r="G2064" s="149"/>
      <c r="H2064" s="149"/>
      <c r="I2064" s="149"/>
      <c r="J2064" s="149"/>
    </row>
    <row r="2065" spans="1:10" x14ac:dyDescent="0.2">
      <c r="A2065" s="149"/>
      <c r="B2065" s="149"/>
      <c r="C2065" s="149"/>
      <c r="D2065" s="149"/>
      <c r="E2065" s="149"/>
      <c r="F2065" s="149"/>
      <c r="G2065" s="149"/>
      <c r="H2065" s="149"/>
      <c r="I2065" s="149"/>
      <c r="J2065" s="149"/>
    </row>
    <row r="2066" spans="1:10" x14ac:dyDescent="0.2">
      <c r="A2066" s="149"/>
      <c r="B2066" s="149"/>
      <c r="C2066" s="149"/>
      <c r="D2066" s="149"/>
      <c r="E2066" s="149"/>
      <c r="F2066" s="149"/>
      <c r="G2066" s="149"/>
      <c r="H2066" s="149"/>
      <c r="I2066" s="149"/>
      <c r="J2066" s="149"/>
    </row>
    <row r="2067" spans="1:10" x14ac:dyDescent="0.2">
      <c r="A2067" s="149"/>
      <c r="B2067" s="149"/>
      <c r="C2067" s="149"/>
      <c r="D2067" s="149"/>
      <c r="E2067" s="149"/>
      <c r="F2067" s="149"/>
      <c r="G2067" s="149"/>
      <c r="H2067" s="149"/>
      <c r="I2067" s="149"/>
      <c r="J2067" s="149"/>
    </row>
    <row r="2068" spans="1:10" x14ac:dyDescent="0.2">
      <c r="A2068" s="149"/>
      <c r="B2068" s="149"/>
      <c r="C2068" s="149"/>
      <c r="D2068" s="149"/>
      <c r="E2068" s="149"/>
      <c r="F2068" s="149"/>
      <c r="G2068" s="149"/>
      <c r="H2068" s="149"/>
      <c r="I2068" s="149"/>
      <c r="J2068" s="149"/>
    </row>
    <row r="2069" spans="1:10" x14ac:dyDescent="0.2">
      <c r="A2069" s="149"/>
      <c r="B2069" s="149"/>
      <c r="C2069" s="149"/>
      <c r="D2069" s="149"/>
      <c r="E2069" s="149"/>
      <c r="F2069" s="149"/>
      <c r="G2069" s="149"/>
      <c r="H2069" s="149"/>
      <c r="I2069" s="149"/>
      <c r="J2069" s="149"/>
    </row>
    <row r="2070" spans="1:10" x14ac:dyDescent="0.2">
      <c r="A2070" s="149"/>
      <c r="B2070" s="149"/>
      <c r="C2070" s="149"/>
      <c r="D2070" s="149"/>
      <c r="E2070" s="149"/>
      <c r="F2070" s="149"/>
      <c r="G2070" s="149"/>
      <c r="H2070" s="149"/>
      <c r="I2070" s="149"/>
      <c r="J2070" s="149"/>
    </row>
    <row r="2071" spans="1:10" x14ac:dyDescent="0.2">
      <c r="A2071" s="149"/>
      <c r="B2071" s="149"/>
      <c r="C2071" s="149"/>
      <c r="D2071" s="149"/>
      <c r="E2071" s="149"/>
      <c r="F2071" s="149"/>
      <c r="G2071" s="149"/>
      <c r="H2071" s="149"/>
      <c r="I2071" s="149"/>
      <c r="J2071" s="149"/>
    </row>
    <row r="2072" spans="1:10" x14ac:dyDescent="0.2">
      <c r="A2072" s="149"/>
      <c r="B2072" s="149"/>
      <c r="C2072" s="149"/>
      <c r="D2072" s="149"/>
      <c r="E2072" s="149"/>
      <c r="F2072" s="149"/>
      <c r="G2072" s="149"/>
      <c r="H2072" s="149"/>
      <c r="I2072" s="149"/>
      <c r="J2072" s="149"/>
    </row>
    <row r="2073" spans="1:10" x14ac:dyDescent="0.2">
      <c r="A2073" s="149"/>
      <c r="B2073" s="149"/>
      <c r="C2073" s="149"/>
      <c r="D2073" s="149"/>
      <c r="E2073" s="149"/>
      <c r="F2073" s="149"/>
      <c r="G2073" s="149"/>
      <c r="H2073" s="149"/>
      <c r="I2073" s="149"/>
      <c r="J2073" s="149"/>
    </row>
    <row r="2074" spans="1:10" x14ac:dyDescent="0.2">
      <c r="A2074" s="149"/>
      <c r="B2074" s="149"/>
      <c r="C2074" s="149"/>
      <c r="D2074" s="149"/>
      <c r="E2074" s="149"/>
      <c r="F2074" s="149"/>
      <c r="G2074" s="149"/>
      <c r="H2074" s="149"/>
      <c r="I2074" s="149"/>
      <c r="J2074" s="149"/>
    </row>
    <row r="2075" spans="1:10" x14ac:dyDescent="0.2">
      <c r="A2075" s="149"/>
      <c r="B2075" s="149"/>
      <c r="C2075" s="149"/>
      <c r="D2075" s="149"/>
      <c r="E2075" s="149"/>
      <c r="F2075" s="149"/>
      <c r="G2075" s="149"/>
      <c r="H2075" s="149"/>
      <c r="I2075" s="149"/>
      <c r="J2075" s="149"/>
    </row>
    <row r="2076" spans="1:10" x14ac:dyDescent="0.2">
      <c r="A2076" s="149"/>
      <c r="B2076" s="149"/>
      <c r="C2076" s="149"/>
      <c r="D2076" s="149"/>
      <c r="E2076" s="149"/>
      <c r="F2076" s="149"/>
      <c r="G2076" s="149"/>
      <c r="H2076" s="149"/>
      <c r="I2076" s="149"/>
      <c r="J2076" s="149"/>
    </row>
    <row r="2077" spans="1:10" x14ac:dyDescent="0.2">
      <c r="A2077" s="149"/>
      <c r="B2077" s="149"/>
      <c r="C2077" s="149"/>
      <c r="D2077" s="149"/>
      <c r="E2077" s="149"/>
      <c r="F2077" s="149"/>
      <c r="G2077" s="149"/>
      <c r="H2077" s="149"/>
      <c r="I2077" s="149"/>
      <c r="J2077" s="149"/>
    </row>
    <row r="2078" spans="1:10" x14ac:dyDescent="0.2">
      <c r="A2078" s="149"/>
      <c r="B2078" s="149"/>
      <c r="C2078" s="149"/>
      <c r="D2078" s="149"/>
      <c r="E2078" s="149"/>
      <c r="F2078" s="149"/>
      <c r="G2078" s="149"/>
      <c r="H2078" s="149"/>
      <c r="I2078" s="149"/>
      <c r="J2078" s="149"/>
    </row>
    <row r="2079" spans="1:10" x14ac:dyDescent="0.2">
      <c r="A2079" s="149"/>
      <c r="B2079" s="149"/>
      <c r="C2079" s="149"/>
      <c r="D2079" s="149"/>
      <c r="E2079" s="149"/>
      <c r="F2079" s="149"/>
      <c r="G2079" s="149"/>
      <c r="H2079" s="149"/>
      <c r="I2079" s="149"/>
      <c r="J2079" s="149"/>
    </row>
    <row r="2080" spans="1:10" x14ac:dyDescent="0.2">
      <c r="A2080" s="149"/>
      <c r="B2080" s="149"/>
      <c r="C2080" s="149"/>
      <c r="D2080" s="149"/>
      <c r="E2080" s="149"/>
      <c r="F2080" s="149"/>
      <c r="G2080" s="149"/>
      <c r="H2080" s="149"/>
      <c r="I2080" s="149"/>
      <c r="J2080" s="149"/>
    </row>
    <row r="2081" spans="1:10" x14ac:dyDescent="0.2">
      <c r="A2081" s="149"/>
      <c r="B2081" s="149"/>
      <c r="C2081" s="149"/>
      <c r="D2081" s="149"/>
      <c r="E2081" s="149"/>
      <c r="F2081" s="149"/>
      <c r="G2081" s="149"/>
      <c r="H2081" s="149"/>
      <c r="I2081" s="149"/>
      <c r="J2081" s="149"/>
    </row>
    <row r="2082" spans="1:10" x14ac:dyDescent="0.2">
      <c r="A2082" s="149"/>
      <c r="B2082" s="149"/>
      <c r="C2082" s="149"/>
      <c r="D2082" s="149"/>
      <c r="E2082" s="149"/>
      <c r="F2082" s="149"/>
      <c r="G2082" s="149"/>
      <c r="H2082" s="149"/>
      <c r="I2082" s="149"/>
      <c r="J2082" s="149"/>
    </row>
    <row r="2083" spans="1:10" x14ac:dyDescent="0.2">
      <c r="A2083" s="149"/>
      <c r="B2083" s="149"/>
      <c r="C2083" s="149"/>
      <c r="D2083" s="149"/>
      <c r="E2083" s="149"/>
      <c r="F2083" s="149"/>
      <c r="G2083" s="149"/>
      <c r="H2083" s="149"/>
      <c r="I2083" s="149"/>
      <c r="J2083" s="149"/>
    </row>
    <row r="2084" spans="1:10" x14ac:dyDescent="0.2">
      <c r="A2084" s="149"/>
      <c r="B2084" s="149"/>
      <c r="C2084" s="149"/>
      <c r="D2084" s="149"/>
      <c r="E2084" s="149"/>
      <c r="F2084" s="149"/>
      <c r="G2084" s="149"/>
      <c r="H2084" s="149"/>
      <c r="I2084" s="149"/>
      <c r="J2084" s="149"/>
    </row>
    <row r="2085" spans="1:10" x14ac:dyDescent="0.2">
      <c r="A2085" s="149"/>
      <c r="B2085" s="149"/>
      <c r="C2085" s="149"/>
      <c r="D2085" s="149"/>
      <c r="E2085" s="149"/>
      <c r="F2085" s="149"/>
      <c r="G2085" s="149"/>
      <c r="H2085" s="149"/>
      <c r="I2085" s="149"/>
      <c r="J2085" s="149"/>
    </row>
    <row r="2086" spans="1:10" x14ac:dyDescent="0.2">
      <c r="A2086" s="149"/>
      <c r="B2086" s="149"/>
      <c r="C2086" s="149"/>
      <c r="D2086" s="149"/>
      <c r="E2086" s="149"/>
      <c r="F2086" s="149"/>
      <c r="G2086" s="149"/>
      <c r="H2086" s="149"/>
      <c r="I2086" s="149"/>
      <c r="J2086" s="149"/>
    </row>
    <row r="2087" spans="1:10" x14ac:dyDescent="0.2">
      <c r="A2087" s="149"/>
      <c r="B2087" s="149"/>
      <c r="C2087" s="149"/>
      <c r="D2087" s="149"/>
      <c r="E2087" s="149"/>
      <c r="F2087" s="149"/>
      <c r="G2087" s="149"/>
      <c r="H2087" s="149"/>
      <c r="I2087" s="149"/>
      <c r="J2087" s="149"/>
    </row>
    <row r="2088" spans="1:10" x14ac:dyDescent="0.2">
      <c r="A2088" s="149"/>
      <c r="B2088" s="149"/>
      <c r="C2088" s="149"/>
      <c r="D2088" s="149"/>
      <c r="E2088" s="149"/>
      <c r="F2088" s="149"/>
      <c r="G2088" s="149"/>
      <c r="H2088" s="149"/>
      <c r="I2088" s="149"/>
      <c r="J2088" s="149"/>
    </row>
    <row r="2089" spans="1:10" x14ac:dyDescent="0.2">
      <c r="A2089" s="149"/>
      <c r="B2089" s="149"/>
      <c r="C2089" s="149"/>
      <c r="D2089" s="149"/>
      <c r="E2089" s="149"/>
      <c r="F2089" s="149"/>
      <c r="G2089" s="149"/>
      <c r="H2089" s="149"/>
      <c r="I2089" s="149"/>
      <c r="J2089" s="149"/>
    </row>
    <row r="2090" spans="1:10" x14ac:dyDescent="0.2">
      <c r="A2090" s="149"/>
      <c r="B2090" s="149"/>
      <c r="C2090" s="149"/>
      <c r="D2090" s="149"/>
      <c r="E2090" s="149"/>
      <c r="F2090" s="149"/>
      <c r="G2090" s="149"/>
      <c r="H2090" s="149"/>
      <c r="I2090" s="149"/>
      <c r="J2090" s="149"/>
    </row>
    <row r="2091" spans="1:10" x14ac:dyDescent="0.2">
      <c r="A2091" s="149"/>
      <c r="B2091" s="149"/>
      <c r="C2091" s="149"/>
      <c r="D2091" s="149"/>
      <c r="E2091" s="149"/>
      <c r="F2091" s="149"/>
      <c r="G2091" s="149"/>
      <c r="H2091" s="149"/>
      <c r="I2091" s="149"/>
      <c r="J2091" s="149"/>
    </row>
    <row r="2092" spans="1:10" x14ac:dyDescent="0.2">
      <c r="A2092" s="149"/>
      <c r="B2092" s="149"/>
      <c r="C2092" s="149"/>
      <c r="D2092" s="149"/>
      <c r="E2092" s="149"/>
      <c r="F2092" s="149"/>
      <c r="G2092" s="149"/>
      <c r="H2092" s="149"/>
      <c r="I2092" s="149"/>
      <c r="J2092" s="149"/>
    </row>
    <row r="2093" spans="1:10" x14ac:dyDescent="0.2">
      <c r="A2093" s="149"/>
      <c r="B2093" s="149"/>
      <c r="C2093" s="149"/>
      <c r="D2093" s="149"/>
      <c r="E2093" s="149"/>
      <c r="F2093" s="149"/>
      <c r="G2093" s="149"/>
      <c r="H2093" s="149"/>
      <c r="I2093" s="149"/>
      <c r="J2093" s="149"/>
    </row>
    <row r="2094" spans="1:10" x14ac:dyDescent="0.2">
      <c r="A2094" s="149"/>
      <c r="B2094" s="149"/>
      <c r="C2094" s="149"/>
      <c r="D2094" s="149"/>
      <c r="E2094" s="149"/>
      <c r="F2094" s="149"/>
      <c r="G2094" s="149"/>
      <c r="H2094" s="149"/>
      <c r="I2094" s="149"/>
      <c r="J2094" s="149"/>
    </row>
    <row r="2095" spans="1:10" x14ac:dyDescent="0.2">
      <c r="A2095" s="149"/>
      <c r="B2095" s="149"/>
      <c r="C2095" s="149"/>
      <c r="D2095" s="149"/>
      <c r="E2095" s="149"/>
      <c r="F2095" s="149"/>
      <c r="G2095" s="149"/>
      <c r="H2095" s="149"/>
      <c r="I2095" s="149"/>
      <c r="J2095" s="149"/>
    </row>
    <row r="2096" spans="1:10" x14ac:dyDescent="0.2">
      <c r="A2096" s="149"/>
      <c r="B2096" s="149"/>
      <c r="C2096" s="149"/>
      <c r="D2096" s="149"/>
      <c r="E2096" s="149"/>
      <c r="F2096" s="149"/>
      <c r="G2096" s="149"/>
      <c r="H2096" s="149"/>
      <c r="I2096" s="149"/>
      <c r="J2096" s="149"/>
    </row>
    <row r="2097" spans="1:10" x14ac:dyDescent="0.2">
      <c r="A2097" s="149"/>
      <c r="B2097" s="149"/>
      <c r="C2097" s="149"/>
      <c r="D2097" s="149"/>
      <c r="E2097" s="149"/>
      <c r="F2097" s="149"/>
      <c r="G2097" s="149"/>
      <c r="H2097" s="149"/>
      <c r="I2097" s="149"/>
      <c r="J2097" s="149"/>
    </row>
    <row r="2098" spans="1:10" x14ac:dyDescent="0.2">
      <c r="A2098" s="149"/>
      <c r="B2098" s="149"/>
      <c r="C2098" s="149"/>
      <c r="D2098" s="149"/>
      <c r="E2098" s="149"/>
      <c r="F2098" s="149"/>
      <c r="G2098" s="149"/>
      <c r="H2098" s="149"/>
      <c r="I2098" s="149"/>
      <c r="J2098" s="149"/>
    </row>
    <row r="2099" spans="1:10" x14ac:dyDescent="0.2">
      <c r="A2099" s="149"/>
      <c r="B2099" s="149"/>
      <c r="C2099" s="149"/>
      <c r="D2099" s="149"/>
      <c r="E2099" s="149"/>
      <c r="F2099" s="149"/>
      <c r="G2099" s="149"/>
      <c r="H2099" s="149"/>
      <c r="I2099" s="149"/>
      <c r="J2099" s="149"/>
    </row>
    <row r="2100" spans="1:10" x14ac:dyDescent="0.2">
      <c r="A2100" s="149"/>
      <c r="B2100" s="149"/>
      <c r="C2100" s="149"/>
      <c r="D2100" s="149"/>
      <c r="E2100" s="149"/>
      <c r="F2100" s="149"/>
      <c r="G2100" s="149"/>
      <c r="H2100" s="149"/>
      <c r="I2100" s="149"/>
      <c r="J2100" s="149"/>
    </row>
    <row r="2101" spans="1:10" x14ac:dyDescent="0.2">
      <c r="A2101" s="149"/>
      <c r="B2101" s="149"/>
      <c r="C2101" s="149"/>
      <c r="D2101" s="149"/>
      <c r="E2101" s="149"/>
      <c r="F2101" s="149"/>
      <c r="G2101" s="149"/>
      <c r="H2101" s="149"/>
      <c r="I2101" s="149"/>
      <c r="J2101" s="149"/>
    </row>
    <row r="2102" spans="1:10" x14ac:dyDescent="0.2">
      <c r="A2102" s="149"/>
      <c r="B2102" s="149"/>
      <c r="C2102" s="149"/>
      <c r="D2102" s="149"/>
      <c r="E2102" s="149"/>
      <c r="F2102" s="149"/>
      <c r="G2102" s="149"/>
      <c r="H2102" s="149"/>
      <c r="I2102" s="149"/>
      <c r="J2102" s="149"/>
    </row>
    <row r="2103" spans="1:10" x14ac:dyDescent="0.2">
      <c r="A2103" s="149"/>
      <c r="B2103" s="149"/>
      <c r="C2103" s="149"/>
      <c r="D2103" s="149"/>
      <c r="E2103" s="149"/>
      <c r="F2103" s="149"/>
      <c r="G2103" s="149"/>
      <c r="H2103" s="149"/>
      <c r="I2103" s="149"/>
      <c r="J2103" s="149"/>
    </row>
    <row r="2104" spans="1:10" x14ac:dyDescent="0.2">
      <c r="A2104" s="149"/>
      <c r="B2104" s="149"/>
      <c r="C2104" s="149"/>
      <c r="D2104" s="149"/>
      <c r="E2104" s="149"/>
      <c r="F2104" s="149"/>
      <c r="G2104" s="149"/>
      <c r="H2104" s="149"/>
      <c r="I2104" s="149"/>
      <c r="J2104" s="149"/>
    </row>
    <row r="2105" spans="1:10" x14ac:dyDescent="0.2">
      <c r="A2105" s="149"/>
      <c r="B2105" s="149"/>
      <c r="C2105" s="149"/>
      <c r="D2105" s="149"/>
      <c r="E2105" s="149"/>
      <c r="F2105" s="149"/>
      <c r="G2105" s="149"/>
      <c r="H2105" s="149"/>
      <c r="I2105" s="149"/>
      <c r="J2105" s="149"/>
    </row>
    <row r="2106" spans="1:10" x14ac:dyDescent="0.2">
      <c r="A2106" s="149"/>
      <c r="B2106" s="149"/>
      <c r="C2106" s="149"/>
      <c r="D2106" s="149"/>
      <c r="E2106" s="149"/>
      <c r="F2106" s="149"/>
      <c r="G2106" s="149"/>
      <c r="H2106" s="149"/>
      <c r="I2106" s="149"/>
      <c r="J2106" s="149"/>
    </row>
    <row r="2107" spans="1:10" x14ac:dyDescent="0.2">
      <c r="A2107" s="149"/>
      <c r="B2107" s="149"/>
      <c r="C2107" s="149"/>
      <c r="D2107" s="149"/>
      <c r="E2107" s="149"/>
      <c r="F2107" s="149"/>
      <c r="G2107" s="149"/>
      <c r="H2107" s="149"/>
      <c r="I2107" s="149"/>
      <c r="J2107" s="149"/>
    </row>
    <row r="2108" spans="1:10" x14ac:dyDescent="0.2">
      <c r="A2108" s="149"/>
      <c r="B2108" s="149"/>
      <c r="C2108" s="149"/>
      <c r="D2108" s="149"/>
      <c r="E2108" s="149"/>
      <c r="F2108" s="149"/>
      <c r="G2108" s="149"/>
      <c r="H2108" s="149"/>
      <c r="I2108" s="149"/>
      <c r="J2108" s="149"/>
    </row>
    <row r="2109" spans="1:10" x14ac:dyDescent="0.2">
      <c r="A2109" s="149"/>
      <c r="B2109" s="149"/>
      <c r="C2109" s="149"/>
      <c r="D2109" s="149"/>
      <c r="E2109" s="149"/>
      <c r="F2109" s="149"/>
      <c r="G2109" s="149"/>
      <c r="H2109" s="149"/>
      <c r="I2109" s="149"/>
      <c r="J2109" s="149"/>
    </row>
    <row r="2110" spans="1:10" x14ac:dyDescent="0.2">
      <c r="A2110" s="149"/>
      <c r="B2110" s="149"/>
      <c r="C2110" s="149"/>
      <c r="D2110" s="149"/>
      <c r="E2110" s="149"/>
      <c r="F2110" s="149"/>
      <c r="G2110" s="149"/>
      <c r="H2110" s="149"/>
      <c r="I2110" s="149"/>
      <c r="J2110" s="149"/>
    </row>
    <row r="2111" spans="1:10" x14ac:dyDescent="0.2">
      <c r="A2111" s="149"/>
      <c r="B2111" s="149"/>
      <c r="C2111" s="149"/>
      <c r="D2111" s="149"/>
      <c r="E2111" s="149"/>
      <c r="F2111" s="149"/>
      <c r="G2111" s="149"/>
      <c r="H2111" s="149"/>
      <c r="I2111" s="149"/>
      <c r="J2111" s="149"/>
    </row>
    <row r="2112" spans="1:10" x14ac:dyDescent="0.2">
      <c r="A2112" s="149"/>
      <c r="B2112" s="149"/>
      <c r="C2112" s="149"/>
      <c r="D2112" s="149"/>
      <c r="E2112" s="149"/>
      <c r="F2112" s="149"/>
      <c r="G2112" s="149"/>
      <c r="H2112" s="149"/>
      <c r="I2112" s="149"/>
      <c r="J2112" s="149"/>
    </row>
    <row r="2113" spans="1:10" x14ac:dyDescent="0.2">
      <c r="A2113" s="149"/>
      <c r="B2113" s="149"/>
      <c r="C2113" s="149"/>
      <c r="D2113" s="149"/>
      <c r="E2113" s="149"/>
      <c r="F2113" s="149"/>
      <c r="G2113" s="149"/>
      <c r="H2113" s="149"/>
      <c r="I2113" s="149"/>
      <c r="J2113" s="149"/>
    </row>
    <row r="2114" spans="1:10" x14ac:dyDescent="0.2">
      <c r="A2114" s="149"/>
      <c r="B2114" s="149"/>
      <c r="C2114" s="149"/>
      <c r="D2114" s="149"/>
      <c r="E2114" s="149"/>
      <c r="F2114" s="149"/>
      <c r="G2114" s="149"/>
      <c r="H2114" s="149"/>
      <c r="I2114" s="149"/>
      <c r="J2114" s="149"/>
    </row>
    <row r="2115" spans="1:10" x14ac:dyDescent="0.2">
      <c r="A2115" s="149"/>
      <c r="B2115" s="149"/>
      <c r="C2115" s="149"/>
      <c r="D2115" s="149"/>
      <c r="E2115" s="149"/>
      <c r="F2115" s="149"/>
      <c r="G2115" s="149"/>
      <c r="H2115" s="149"/>
      <c r="I2115" s="149"/>
      <c r="J2115" s="149"/>
    </row>
    <row r="2116" spans="1:10" x14ac:dyDescent="0.2">
      <c r="A2116" s="149"/>
      <c r="B2116" s="149"/>
      <c r="C2116" s="149"/>
      <c r="D2116" s="149"/>
      <c r="E2116" s="149"/>
      <c r="F2116" s="149"/>
      <c r="G2116" s="149"/>
      <c r="H2116" s="149"/>
      <c r="I2116" s="149"/>
      <c r="J2116" s="149"/>
    </row>
    <row r="2117" spans="1:10" x14ac:dyDescent="0.2">
      <c r="A2117" s="149"/>
      <c r="B2117" s="149"/>
      <c r="C2117" s="149"/>
      <c r="D2117" s="149"/>
      <c r="E2117" s="149"/>
      <c r="F2117" s="149"/>
      <c r="G2117" s="149"/>
      <c r="H2117" s="149"/>
      <c r="I2117" s="149"/>
      <c r="J2117" s="149"/>
    </row>
    <row r="2118" spans="1:10" x14ac:dyDescent="0.2">
      <c r="A2118" s="149"/>
      <c r="B2118" s="149"/>
      <c r="C2118" s="149"/>
      <c r="D2118" s="149"/>
      <c r="E2118" s="149"/>
      <c r="F2118" s="149"/>
      <c r="G2118" s="149"/>
      <c r="H2118" s="149"/>
      <c r="I2118" s="149"/>
      <c r="J2118" s="149"/>
    </row>
    <row r="2119" spans="1:10" x14ac:dyDescent="0.2">
      <c r="A2119" s="149"/>
      <c r="B2119" s="149"/>
      <c r="C2119" s="149"/>
      <c r="D2119" s="149"/>
      <c r="E2119" s="149"/>
      <c r="F2119" s="149"/>
      <c r="G2119" s="149"/>
      <c r="H2119" s="149"/>
      <c r="I2119" s="149"/>
      <c r="J2119" s="149"/>
    </row>
    <row r="2120" spans="1:10" x14ac:dyDescent="0.2">
      <c r="A2120" s="149"/>
      <c r="B2120" s="149"/>
      <c r="C2120" s="149"/>
      <c r="D2120" s="149"/>
      <c r="E2120" s="149"/>
      <c r="F2120" s="149"/>
      <c r="G2120" s="149"/>
      <c r="H2120" s="149"/>
      <c r="I2120" s="149"/>
      <c r="J2120" s="149"/>
    </row>
    <row r="2121" spans="1:10" x14ac:dyDescent="0.2">
      <c r="A2121" s="149"/>
      <c r="B2121" s="149"/>
      <c r="C2121" s="149"/>
      <c r="D2121" s="149"/>
      <c r="E2121" s="149"/>
      <c r="F2121" s="149"/>
      <c r="G2121" s="149"/>
      <c r="H2121" s="149"/>
      <c r="I2121" s="149"/>
      <c r="J2121" s="149"/>
    </row>
    <row r="2122" spans="1:10" x14ac:dyDescent="0.2">
      <c r="A2122" s="149"/>
      <c r="B2122" s="149"/>
      <c r="C2122" s="149"/>
      <c r="D2122" s="149"/>
      <c r="E2122" s="149"/>
      <c r="F2122" s="149"/>
      <c r="G2122" s="149"/>
      <c r="H2122" s="149"/>
      <c r="I2122" s="149"/>
      <c r="J2122" s="149"/>
    </row>
    <row r="2123" spans="1:10" x14ac:dyDescent="0.2">
      <c r="A2123" s="149"/>
      <c r="B2123" s="149"/>
      <c r="C2123" s="149"/>
      <c r="D2123" s="149"/>
      <c r="E2123" s="149"/>
      <c r="F2123" s="149"/>
      <c r="G2123" s="149"/>
      <c r="H2123" s="149"/>
      <c r="I2123" s="149"/>
      <c r="J2123" s="149"/>
    </row>
    <row r="2124" spans="1:10" x14ac:dyDescent="0.2">
      <c r="A2124" s="149"/>
      <c r="B2124" s="149"/>
      <c r="C2124" s="149"/>
      <c r="D2124" s="149"/>
      <c r="E2124" s="149"/>
      <c r="F2124" s="149"/>
      <c r="G2124" s="149"/>
      <c r="H2124" s="149"/>
      <c r="I2124" s="149"/>
      <c r="J2124" s="149"/>
    </row>
    <row r="2125" spans="1:10" x14ac:dyDescent="0.2">
      <c r="A2125" s="149"/>
      <c r="B2125" s="149"/>
      <c r="C2125" s="149"/>
      <c r="D2125" s="149"/>
      <c r="E2125" s="149"/>
      <c r="F2125" s="149"/>
      <c r="G2125" s="149"/>
      <c r="H2125" s="149"/>
      <c r="I2125" s="149"/>
      <c r="J2125" s="149"/>
    </row>
    <row r="2126" spans="1:10" x14ac:dyDescent="0.2">
      <c r="A2126" s="149"/>
      <c r="B2126" s="149"/>
      <c r="C2126" s="149"/>
      <c r="D2126" s="149"/>
      <c r="E2126" s="149"/>
      <c r="F2126" s="149"/>
      <c r="G2126" s="149"/>
      <c r="H2126" s="149"/>
      <c r="I2126" s="149"/>
      <c r="J2126" s="149"/>
    </row>
    <row r="2127" spans="1:10" x14ac:dyDescent="0.2">
      <c r="A2127" s="149"/>
      <c r="B2127" s="149"/>
      <c r="C2127" s="149"/>
      <c r="D2127" s="149"/>
      <c r="E2127" s="149"/>
      <c r="F2127" s="149"/>
      <c r="G2127" s="149"/>
      <c r="H2127" s="149"/>
      <c r="I2127" s="149"/>
      <c r="J2127" s="149"/>
    </row>
    <row r="2128" spans="1:10" x14ac:dyDescent="0.2">
      <c r="A2128" s="149"/>
      <c r="B2128" s="149"/>
      <c r="C2128" s="149"/>
      <c r="D2128" s="149"/>
      <c r="E2128" s="149"/>
      <c r="F2128" s="149"/>
      <c r="G2128" s="149"/>
      <c r="H2128" s="149"/>
      <c r="I2128" s="149"/>
      <c r="J2128" s="149"/>
    </row>
    <row r="2129" spans="1:10" x14ac:dyDescent="0.2">
      <c r="A2129" s="149"/>
      <c r="B2129" s="149"/>
      <c r="C2129" s="149"/>
      <c r="D2129" s="149"/>
      <c r="E2129" s="149"/>
      <c r="F2129" s="149"/>
      <c r="G2129" s="149"/>
      <c r="H2129" s="149"/>
      <c r="I2129" s="149"/>
      <c r="J2129" s="149"/>
    </row>
    <row r="2130" spans="1:10" x14ac:dyDescent="0.2">
      <c r="A2130" s="149"/>
      <c r="B2130" s="149"/>
      <c r="C2130" s="149"/>
      <c r="D2130" s="149"/>
      <c r="E2130" s="149"/>
      <c r="F2130" s="149"/>
      <c r="G2130" s="149"/>
      <c r="H2130" s="149"/>
      <c r="I2130" s="149"/>
      <c r="J2130" s="149"/>
    </row>
    <row r="2131" spans="1:10" x14ac:dyDescent="0.2">
      <c r="A2131" s="149"/>
      <c r="B2131" s="149"/>
      <c r="C2131" s="149"/>
      <c r="D2131" s="149"/>
      <c r="E2131" s="149"/>
      <c r="F2131" s="149"/>
      <c r="G2131" s="149"/>
      <c r="H2131" s="149"/>
      <c r="I2131" s="149"/>
      <c r="J2131" s="149"/>
    </row>
    <row r="2132" spans="1:10" x14ac:dyDescent="0.2">
      <c r="A2132" s="149"/>
      <c r="B2132" s="149"/>
      <c r="C2132" s="149"/>
      <c r="D2132" s="149"/>
      <c r="E2132" s="149"/>
      <c r="F2132" s="149"/>
      <c r="G2132" s="149"/>
      <c r="H2132" s="149"/>
      <c r="I2132" s="149"/>
      <c r="J2132" s="149"/>
    </row>
    <row r="2133" spans="1:10" x14ac:dyDescent="0.2">
      <c r="A2133" s="149"/>
      <c r="B2133" s="149"/>
      <c r="C2133" s="149"/>
      <c r="D2133" s="149"/>
      <c r="E2133" s="149"/>
      <c r="F2133" s="149"/>
      <c r="G2133" s="149"/>
      <c r="H2133" s="149"/>
      <c r="I2133" s="149"/>
      <c r="J2133" s="149"/>
    </row>
    <row r="2134" spans="1:10" x14ac:dyDescent="0.2">
      <c r="A2134" s="149"/>
      <c r="B2134" s="149"/>
      <c r="C2134" s="149"/>
      <c r="D2134" s="149"/>
      <c r="E2134" s="149"/>
      <c r="F2134" s="149"/>
      <c r="G2134" s="149"/>
      <c r="H2134" s="149"/>
      <c r="I2134" s="149"/>
      <c r="J2134" s="149"/>
    </row>
    <row r="2135" spans="1:10" x14ac:dyDescent="0.2">
      <c r="A2135" s="149"/>
      <c r="B2135" s="149"/>
      <c r="C2135" s="149"/>
      <c r="D2135" s="149"/>
      <c r="E2135" s="149"/>
      <c r="F2135" s="149"/>
      <c r="G2135" s="149"/>
      <c r="H2135" s="149"/>
      <c r="I2135" s="149"/>
      <c r="J2135" s="149"/>
    </row>
    <row r="2136" spans="1:10" x14ac:dyDescent="0.2">
      <c r="A2136" s="149"/>
      <c r="B2136" s="149"/>
      <c r="C2136" s="149"/>
      <c r="D2136" s="149"/>
      <c r="E2136" s="149"/>
      <c r="F2136" s="149"/>
      <c r="G2136" s="149"/>
      <c r="H2136" s="149"/>
      <c r="I2136" s="149"/>
      <c r="J2136" s="149"/>
    </row>
    <row r="2137" spans="1:10" x14ac:dyDescent="0.2">
      <c r="A2137" s="149"/>
      <c r="B2137" s="149"/>
      <c r="C2137" s="149"/>
      <c r="D2137" s="149"/>
      <c r="E2137" s="149"/>
      <c r="F2137" s="149"/>
      <c r="G2137" s="149"/>
      <c r="H2137" s="149"/>
      <c r="I2137" s="149"/>
      <c r="J2137" s="149"/>
    </row>
    <row r="2138" spans="1:10" x14ac:dyDescent="0.2">
      <c r="A2138" s="149"/>
      <c r="B2138" s="149"/>
      <c r="C2138" s="149"/>
      <c r="D2138" s="149"/>
      <c r="E2138" s="149"/>
      <c r="F2138" s="149"/>
      <c r="G2138" s="149"/>
      <c r="H2138" s="149"/>
      <c r="I2138" s="149"/>
      <c r="J2138" s="149"/>
    </row>
    <row r="2139" spans="1:10" x14ac:dyDescent="0.2">
      <c r="A2139" s="149"/>
      <c r="B2139" s="149"/>
      <c r="C2139" s="149"/>
      <c r="D2139" s="149"/>
      <c r="E2139" s="149"/>
      <c r="F2139" s="149"/>
      <c r="G2139" s="149"/>
      <c r="H2139" s="149"/>
      <c r="I2139" s="149"/>
      <c r="J2139" s="149"/>
    </row>
    <row r="2140" spans="1:10" x14ac:dyDescent="0.2">
      <c r="A2140" s="149"/>
      <c r="B2140" s="149"/>
      <c r="C2140" s="149"/>
      <c r="D2140" s="149"/>
      <c r="E2140" s="149"/>
      <c r="F2140" s="149"/>
      <c r="G2140" s="149"/>
      <c r="H2140" s="149"/>
      <c r="I2140" s="149"/>
      <c r="J2140" s="149"/>
    </row>
    <row r="2141" spans="1:10" x14ac:dyDescent="0.2">
      <c r="A2141" s="149"/>
      <c r="B2141" s="149"/>
      <c r="C2141" s="149"/>
      <c r="D2141" s="149"/>
      <c r="E2141" s="149"/>
      <c r="F2141" s="149"/>
      <c r="G2141" s="149"/>
      <c r="H2141" s="149"/>
      <c r="I2141" s="149"/>
      <c r="J2141" s="149"/>
    </row>
    <row r="2142" spans="1:10" x14ac:dyDescent="0.2">
      <c r="A2142" s="149"/>
      <c r="B2142" s="149"/>
      <c r="C2142" s="149"/>
      <c r="D2142" s="149"/>
      <c r="E2142" s="149"/>
      <c r="F2142" s="149"/>
      <c r="G2142" s="149"/>
      <c r="H2142" s="149"/>
      <c r="I2142" s="149"/>
      <c r="J2142" s="149"/>
    </row>
    <row r="2143" spans="1:10" x14ac:dyDescent="0.2">
      <c r="A2143" s="149"/>
      <c r="B2143" s="149"/>
      <c r="C2143" s="149"/>
      <c r="D2143" s="149"/>
      <c r="E2143" s="149"/>
      <c r="F2143" s="149"/>
      <c r="G2143" s="149"/>
      <c r="H2143" s="149"/>
      <c r="I2143" s="149"/>
      <c r="J2143" s="149"/>
    </row>
    <row r="2144" spans="1:10" x14ac:dyDescent="0.2">
      <c r="A2144" s="149"/>
      <c r="B2144" s="149"/>
      <c r="C2144" s="149"/>
      <c r="D2144" s="149"/>
      <c r="E2144" s="149"/>
      <c r="F2144" s="149"/>
      <c r="G2144" s="149"/>
      <c r="H2144" s="149"/>
      <c r="I2144" s="149"/>
      <c r="J2144" s="149"/>
    </row>
    <row r="2145" spans="1:10" x14ac:dyDescent="0.2">
      <c r="A2145" s="149"/>
      <c r="B2145" s="149"/>
      <c r="C2145" s="149"/>
      <c r="D2145" s="149"/>
      <c r="E2145" s="149"/>
      <c r="F2145" s="149"/>
      <c r="G2145" s="149"/>
      <c r="H2145" s="149"/>
      <c r="I2145" s="149"/>
      <c r="J2145" s="149"/>
    </row>
    <row r="2146" spans="1:10" x14ac:dyDescent="0.2">
      <c r="A2146" s="149"/>
      <c r="B2146" s="149"/>
      <c r="C2146" s="149"/>
      <c r="D2146" s="149"/>
      <c r="E2146" s="149"/>
      <c r="F2146" s="149"/>
      <c r="G2146" s="149"/>
      <c r="H2146" s="149"/>
      <c r="I2146" s="149"/>
      <c r="J2146" s="149"/>
    </row>
    <row r="2147" spans="1:10" x14ac:dyDescent="0.2">
      <c r="A2147" s="149"/>
      <c r="B2147" s="149"/>
      <c r="C2147" s="149"/>
      <c r="D2147" s="149"/>
      <c r="E2147" s="149"/>
      <c r="F2147" s="149"/>
      <c r="G2147" s="149"/>
      <c r="H2147" s="149"/>
      <c r="I2147" s="149"/>
      <c r="J2147" s="149"/>
    </row>
    <row r="2148" spans="1:10" x14ac:dyDescent="0.2">
      <c r="A2148" s="149"/>
      <c r="B2148" s="149"/>
      <c r="C2148" s="149"/>
      <c r="D2148" s="149"/>
      <c r="E2148" s="149"/>
      <c r="F2148" s="149"/>
      <c r="G2148" s="149"/>
      <c r="H2148" s="149"/>
      <c r="I2148" s="149"/>
      <c r="J2148" s="149"/>
    </row>
    <row r="2149" spans="1:10" x14ac:dyDescent="0.2">
      <c r="A2149" s="149"/>
      <c r="B2149" s="149"/>
      <c r="C2149" s="149"/>
      <c r="D2149" s="149"/>
      <c r="E2149" s="149"/>
      <c r="F2149" s="149"/>
      <c r="G2149" s="149"/>
      <c r="H2149" s="149"/>
      <c r="I2149" s="149"/>
      <c r="J2149" s="149"/>
    </row>
    <row r="2150" spans="1:10" x14ac:dyDescent="0.2">
      <c r="A2150" s="149"/>
      <c r="B2150" s="149"/>
      <c r="C2150" s="149"/>
      <c r="D2150" s="149"/>
      <c r="E2150" s="149"/>
      <c r="F2150" s="149"/>
      <c r="G2150" s="149"/>
      <c r="H2150" s="149"/>
      <c r="I2150" s="149"/>
      <c r="J2150" s="149"/>
    </row>
    <row r="2151" spans="1:10" x14ac:dyDescent="0.2">
      <c r="A2151" s="149"/>
      <c r="B2151" s="149"/>
      <c r="C2151" s="149"/>
      <c r="D2151" s="149"/>
      <c r="E2151" s="149"/>
      <c r="F2151" s="149"/>
      <c r="G2151" s="149"/>
      <c r="H2151" s="149"/>
      <c r="I2151" s="149"/>
      <c r="J2151" s="149"/>
    </row>
    <row r="2152" spans="1:10" x14ac:dyDescent="0.2">
      <c r="A2152" s="149"/>
      <c r="B2152" s="149"/>
      <c r="C2152" s="149"/>
      <c r="D2152" s="149"/>
      <c r="E2152" s="149"/>
      <c r="F2152" s="149"/>
      <c r="G2152" s="149"/>
      <c r="H2152" s="149"/>
      <c r="I2152" s="149"/>
      <c r="J2152" s="149"/>
    </row>
    <row r="2153" spans="1:10" x14ac:dyDescent="0.2">
      <c r="A2153" s="149"/>
      <c r="B2153" s="149"/>
      <c r="C2153" s="149"/>
      <c r="D2153" s="149"/>
      <c r="E2153" s="149"/>
      <c r="F2153" s="149"/>
      <c r="G2153" s="149"/>
      <c r="H2153" s="149"/>
      <c r="I2153" s="149"/>
      <c r="J2153" s="149"/>
    </row>
    <row r="2154" spans="1:10" x14ac:dyDescent="0.2">
      <c r="A2154" s="149"/>
      <c r="B2154" s="149"/>
      <c r="C2154" s="149"/>
      <c r="D2154" s="149"/>
      <c r="E2154" s="149"/>
      <c r="F2154" s="149"/>
      <c r="G2154" s="149"/>
      <c r="H2154" s="149"/>
      <c r="I2154" s="149"/>
      <c r="J2154" s="149"/>
    </row>
    <row r="2155" spans="1:10" x14ac:dyDescent="0.2">
      <c r="A2155" s="149"/>
      <c r="B2155" s="149"/>
      <c r="C2155" s="149"/>
      <c r="D2155" s="149"/>
      <c r="E2155" s="149"/>
      <c r="F2155" s="149"/>
      <c r="G2155" s="149"/>
      <c r="H2155" s="149"/>
      <c r="I2155" s="149"/>
      <c r="J2155" s="149"/>
    </row>
    <row r="2156" spans="1:10" x14ac:dyDescent="0.2">
      <c r="A2156" s="149"/>
      <c r="B2156" s="149"/>
      <c r="C2156" s="149"/>
      <c r="D2156" s="149"/>
      <c r="E2156" s="149"/>
      <c r="F2156" s="149"/>
      <c r="G2156" s="149"/>
      <c r="H2156" s="149"/>
      <c r="I2156" s="149"/>
      <c r="J2156" s="149"/>
    </row>
    <row r="2157" spans="1:10" x14ac:dyDescent="0.2">
      <c r="A2157" s="149"/>
      <c r="B2157" s="149"/>
      <c r="C2157" s="149"/>
      <c r="D2157" s="149"/>
      <c r="E2157" s="149"/>
      <c r="F2157" s="149"/>
      <c r="G2157" s="149"/>
      <c r="H2157" s="149"/>
      <c r="I2157" s="149"/>
      <c r="J2157" s="149"/>
    </row>
    <row r="2158" spans="1:10" x14ac:dyDescent="0.2">
      <c r="A2158" s="149"/>
      <c r="B2158" s="149"/>
      <c r="C2158" s="149"/>
      <c r="D2158" s="149"/>
      <c r="E2158" s="149"/>
      <c r="F2158" s="149"/>
      <c r="G2158" s="149"/>
      <c r="H2158" s="149"/>
      <c r="I2158" s="149"/>
      <c r="J2158" s="149"/>
    </row>
    <row r="2159" spans="1:10" x14ac:dyDescent="0.2">
      <c r="A2159" s="149"/>
      <c r="B2159" s="149"/>
      <c r="C2159" s="149"/>
      <c r="D2159" s="149"/>
      <c r="E2159" s="149"/>
      <c r="F2159" s="149"/>
      <c r="G2159" s="149"/>
      <c r="H2159" s="149"/>
      <c r="I2159" s="149"/>
      <c r="J2159" s="149"/>
    </row>
    <row r="2160" spans="1:10" x14ac:dyDescent="0.2">
      <c r="A2160" s="149"/>
      <c r="B2160" s="149"/>
      <c r="C2160" s="149"/>
      <c r="D2160" s="149"/>
      <c r="E2160" s="149"/>
      <c r="F2160" s="149"/>
      <c r="G2160" s="149"/>
      <c r="H2160" s="149"/>
      <c r="I2160" s="149"/>
      <c r="J2160" s="149"/>
    </row>
    <row r="2161" spans="1:10" x14ac:dyDescent="0.2">
      <c r="A2161" s="149"/>
      <c r="B2161" s="149"/>
      <c r="C2161" s="149"/>
      <c r="D2161" s="149"/>
      <c r="E2161" s="149"/>
      <c r="F2161" s="149"/>
      <c r="G2161" s="149"/>
      <c r="H2161" s="149"/>
      <c r="I2161" s="149"/>
      <c r="J2161" s="149"/>
    </row>
    <row r="2162" spans="1:10" x14ac:dyDescent="0.2">
      <c r="A2162" s="149"/>
      <c r="B2162" s="149"/>
      <c r="C2162" s="149"/>
      <c r="D2162" s="149"/>
      <c r="E2162" s="149"/>
      <c r="F2162" s="149"/>
      <c r="G2162" s="149"/>
      <c r="H2162" s="149"/>
      <c r="I2162" s="149"/>
      <c r="J2162" s="149"/>
    </row>
    <row r="2163" spans="1:10" x14ac:dyDescent="0.2">
      <c r="A2163" s="149"/>
      <c r="B2163" s="149"/>
      <c r="C2163" s="149"/>
      <c r="D2163" s="149"/>
      <c r="E2163" s="149"/>
      <c r="F2163" s="149"/>
      <c r="G2163" s="149"/>
      <c r="H2163" s="149"/>
      <c r="I2163" s="149"/>
      <c r="J2163" s="149"/>
    </row>
    <row r="2164" spans="1:10" x14ac:dyDescent="0.2">
      <c r="A2164" s="149"/>
      <c r="B2164" s="149"/>
      <c r="C2164" s="149"/>
      <c r="D2164" s="149"/>
      <c r="E2164" s="149"/>
      <c r="F2164" s="149"/>
      <c r="G2164" s="149"/>
      <c r="H2164" s="149"/>
      <c r="I2164" s="149"/>
      <c r="J2164" s="149"/>
    </row>
    <row r="2165" spans="1:10" x14ac:dyDescent="0.2">
      <c r="A2165" s="149"/>
      <c r="B2165" s="149"/>
      <c r="C2165" s="149"/>
      <c r="D2165" s="149"/>
      <c r="E2165" s="149"/>
      <c r="F2165" s="149"/>
      <c r="G2165" s="149"/>
      <c r="H2165" s="149"/>
      <c r="I2165" s="149"/>
      <c r="J2165" s="149"/>
    </row>
    <row r="2166" spans="1:10" x14ac:dyDescent="0.2">
      <c r="A2166" s="149"/>
      <c r="B2166" s="149"/>
      <c r="C2166" s="149"/>
      <c r="D2166" s="149"/>
      <c r="E2166" s="149"/>
      <c r="F2166" s="149"/>
      <c r="G2166" s="149"/>
      <c r="H2166" s="149"/>
      <c r="I2166" s="149"/>
      <c r="J2166" s="149"/>
    </row>
    <row r="2167" spans="1:10" x14ac:dyDescent="0.2">
      <c r="A2167" s="149"/>
      <c r="B2167" s="149"/>
      <c r="C2167" s="149"/>
      <c r="D2167" s="149"/>
      <c r="E2167" s="149"/>
      <c r="F2167" s="149"/>
      <c r="G2167" s="149"/>
      <c r="H2167" s="149"/>
      <c r="I2167" s="149"/>
      <c r="J2167" s="149"/>
    </row>
    <row r="2168" spans="1:10" x14ac:dyDescent="0.2">
      <c r="A2168" s="149"/>
      <c r="B2168" s="149"/>
      <c r="C2168" s="149"/>
      <c r="D2168" s="149"/>
      <c r="E2168" s="149"/>
      <c r="F2168" s="149"/>
      <c r="G2168" s="149"/>
      <c r="H2168" s="149"/>
      <c r="I2168" s="149"/>
      <c r="J2168" s="149"/>
    </row>
    <row r="2169" spans="1:10" x14ac:dyDescent="0.2">
      <c r="A2169" s="149"/>
      <c r="B2169" s="149"/>
      <c r="C2169" s="149"/>
      <c r="D2169" s="149"/>
      <c r="E2169" s="149"/>
      <c r="F2169" s="149"/>
      <c r="G2169" s="149"/>
      <c r="H2169" s="149"/>
      <c r="I2169" s="149"/>
      <c r="J2169" s="149"/>
    </row>
    <row r="2170" spans="1:10" x14ac:dyDescent="0.2">
      <c r="A2170" s="149"/>
      <c r="B2170" s="149"/>
      <c r="C2170" s="149"/>
      <c r="D2170" s="149"/>
      <c r="E2170" s="149"/>
      <c r="F2170" s="149"/>
      <c r="G2170" s="149"/>
      <c r="H2170" s="149"/>
      <c r="I2170" s="149"/>
      <c r="J2170" s="149"/>
    </row>
    <row r="2171" spans="1:10" x14ac:dyDescent="0.2">
      <c r="A2171" s="149"/>
      <c r="B2171" s="149"/>
      <c r="C2171" s="149"/>
      <c r="D2171" s="149"/>
      <c r="E2171" s="149"/>
      <c r="F2171" s="149"/>
      <c r="G2171" s="149"/>
      <c r="H2171" s="149"/>
      <c r="I2171" s="149"/>
      <c r="J2171" s="149"/>
    </row>
    <row r="2172" spans="1:10" x14ac:dyDescent="0.2">
      <c r="A2172" s="149"/>
      <c r="B2172" s="149"/>
      <c r="C2172" s="149"/>
      <c r="D2172" s="149"/>
      <c r="E2172" s="149"/>
      <c r="F2172" s="149"/>
      <c r="G2172" s="149"/>
      <c r="H2172" s="149"/>
      <c r="I2172" s="149"/>
      <c r="J2172" s="149"/>
    </row>
    <row r="2173" spans="1:10" x14ac:dyDescent="0.2">
      <c r="A2173" s="149"/>
      <c r="B2173" s="149"/>
      <c r="C2173" s="149"/>
      <c r="D2173" s="149"/>
      <c r="E2173" s="149"/>
      <c r="F2173" s="149"/>
      <c r="G2173" s="149"/>
      <c r="H2173" s="149"/>
      <c r="I2173" s="149"/>
      <c r="J2173" s="149"/>
    </row>
    <row r="2174" spans="1:10" x14ac:dyDescent="0.2">
      <c r="A2174" s="149"/>
      <c r="B2174" s="149"/>
      <c r="C2174" s="149"/>
      <c r="D2174" s="149"/>
      <c r="E2174" s="149"/>
      <c r="F2174" s="149"/>
      <c r="G2174" s="149"/>
      <c r="H2174" s="149"/>
      <c r="I2174" s="149"/>
      <c r="J2174" s="149"/>
    </row>
    <row r="2175" spans="1:10" x14ac:dyDescent="0.2">
      <c r="A2175" s="149"/>
      <c r="B2175" s="149"/>
      <c r="C2175" s="149"/>
      <c r="D2175" s="149"/>
      <c r="E2175" s="149"/>
      <c r="F2175" s="149"/>
      <c r="G2175" s="149"/>
      <c r="H2175" s="149"/>
      <c r="I2175" s="149"/>
      <c r="J2175" s="149"/>
    </row>
    <row r="2176" spans="1:10" x14ac:dyDescent="0.2">
      <c r="A2176" s="149"/>
      <c r="B2176" s="149"/>
      <c r="C2176" s="149"/>
      <c r="D2176" s="149"/>
      <c r="E2176" s="149"/>
      <c r="F2176" s="149"/>
      <c r="G2176" s="149"/>
      <c r="H2176" s="149"/>
      <c r="I2176" s="149"/>
      <c r="J2176" s="149"/>
    </row>
    <row r="2177" spans="1:10" x14ac:dyDescent="0.2">
      <c r="A2177" s="149"/>
      <c r="B2177" s="149"/>
      <c r="C2177" s="149"/>
      <c r="D2177" s="149"/>
      <c r="E2177" s="149"/>
      <c r="F2177" s="149"/>
      <c r="G2177" s="149"/>
      <c r="H2177" s="149"/>
      <c r="I2177" s="149"/>
      <c r="J2177" s="149"/>
    </row>
    <row r="2178" spans="1:10" x14ac:dyDescent="0.2">
      <c r="A2178" s="149"/>
      <c r="B2178" s="149"/>
      <c r="C2178" s="149"/>
      <c r="D2178" s="149"/>
      <c r="E2178" s="149"/>
      <c r="F2178" s="149"/>
      <c r="G2178" s="149"/>
      <c r="H2178" s="149"/>
      <c r="I2178" s="149"/>
      <c r="J2178" s="149"/>
    </row>
    <row r="2179" spans="1:10" x14ac:dyDescent="0.2">
      <c r="A2179" s="149"/>
      <c r="B2179" s="149"/>
      <c r="C2179" s="149"/>
      <c r="D2179" s="149"/>
      <c r="E2179" s="149"/>
      <c r="F2179" s="149"/>
      <c r="G2179" s="149"/>
      <c r="H2179" s="149"/>
      <c r="I2179" s="149"/>
      <c r="J2179" s="149"/>
    </row>
    <row r="2180" spans="1:10" x14ac:dyDescent="0.2">
      <c r="A2180" s="149"/>
      <c r="B2180" s="149"/>
      <c r="C2180" s="149"/>
      <c r="D2180" s="149"/>
      <c r="E2180" s="149"/>
      <c r="F2180" s="149"/>
      <c r="G2180" s="149"/>
      <c r="H2180" s="149"/>
      <c r="I2180" s="149"/>
      <c r="J2180" s="149"/>
    </row>
    <row r="2181" spans="1:10" x14ac:dyDescent="0.2">
      <c r="A2181" s="149"/>
      <c r="B2181" s="149"/>
      <c r="C2181" s="149"/>
      <c r="D2181" s="149"/>
      <c r="E2181" s="149"/>
      <c r="F2181" s="149"/>
      <c r="G2181" s="149"/>
      <c r="H2181" s="149"/>
      <c r="I2181" s="149"/>
      <c r="J2181" s="149"/>
    </row>
    <row r="2182" spans="1:10" x14ac:dyDescent="0.2">
      <c r="A2182" s="149"/>
      <c r="B2182" s="149"/>
      <c r="C2182" s="149"/>
      <c r="D2182" s="149"/>
      <c r="E2182" s="149"/>
      <c r="F2182" s="149"/>
      <c r="G2182" s="149"/>
      <c r="H2182" s="149"/>
      <c r="I2182" s="149"/>
      <c r="J2182" s="149"/>
    </row>
    <row r="2183" spans="1:10" x14ac:dyDescent="0.2">
      <c r="A2183" s="149"/>
      <c r="B2183" s="149"/>
      <c r="C2183" s="149"/>
      <c r="D2183" s="149"/>
      <c r="E2183" s="149"/>
      <c r="F2183" s="149"/>
      <c r="G2183" s="149"/>
      <c r="H2183" s="149"/>
      <c r="I2183" s="149"/>
      <c r="J2183" s="149"/>
    </row>
    <row r="2184" spans="1:10" x14ac:dyDescent="0.2">
      <c r="A2184" s="149"/>
      <c r="B2184" s="149"/>
      <c r="C2184" s="149"/>
      <c r="D2184" s="149"/>
      <c r="E2184" s="149"/>
      <c r="F2184" s="149"/>
      <c r="G2184" s="149"/>
      <c r="H2184" s="149"/>
      <c r="I2184" s="149"/>
      <c r="J2184" s="149"/>
    </row>
    <row r="2185" spans="1:10" x14ac:dyDescent="0.2">
      <c r="A2185" s="149"/>
      <c r="B2185" s="149"/>
      <c r="C2185" s="149"/>
      <c r="D2185" s="149"/>
      <c r="E2185" s="149"/>
      <c r="F2185" s="149"/>
      <c r="G2185" s="149"/>
      <c r="H2185" s="149"/>
      <c r="I2185" s="149"/>
      <c r="J2185" s="149"/>
    </row>
    <row r="2186" spans="1:10" x14ac:dyDescent="0.2">
      <c r="A2186" s="149"/>
      <c r="B2186" s="149"/>
      <c r="C2186" s="149"/>
      <c r="D2186" s="149"/>
      <c r="E2186" s="149"/>
      <c r="F2186" s="149"/>
      <c r="G2186" s="149"/>
      <c r="H2186" s="149"/>
      <c r="I2186" s="149"/>
      <c r="J2186" s="149"/>
    </row>
    <row r="2187" spans="1:10" x14ac:dyDescent="0.2">
      <c r="A2187" s="149"/>
      <c r="B2187" s="149"/>
      <c r="C2187" s="149"/>
      <c r="D2187" s="149"/>
      <c r="E2187" s="149"/>
      <c r="F2187" s="149"/>
      <c r="G2187" s="149"/>
      <c r="H2187" s="149"/>
      <c r="I2187" s="149"/>
      <c r="J2187" s="149"/>
    </row>
    <row r="2188" spans="1:10" x14ac:dyDescent="0.2">
      <c r="A2188" s="149"/>
      <c r="B2188" s="149"/>
      <c r="C2188" s="149"/>
      <c r="D2188" s="149"/>
      <c r="E2188" s="149"/>
      <c r="F2188" s="149"/>
      <c r="G2188" s="149"/>
      <c r="H2188" s="149"/>
      <c r="I2188" s="149"/>
      <c r="J2188" s="149"/>
    </row>
    <row r="2189" spans="1:10" x14ac:dyDescent="0.2">
      <c r="A2189" s="149"/>
      <c r="B2189" s="149"/>
      <c r="C2189" s="149"/>
      <c r="D2189" s="149"/>
      <c r="E2189" s="149"/>
      <c r="F2189" s="149"/>
      <c r="G2189" s="149"/>
      <c r="H2189" s="149"/>
      <c r="I2189" s="149"/>
      <c r="J2189" s="149"/>
    </row>
    <row r="2190" spans="1:10" x14ac:dyDescent="0.2">
      <c r="A2190" s="149"/>
      <c r="B2190" s="149"/>
      <c r="C2190" s="149"/>
      <c r="D2190" s="149"/>
      <c r="E2190" s="149"/>
      <c r="F2190" s="149"/>
      <c r="G2190" s="149"/>
      <c r="H2190" s="149"/>
      <c r="I2190" s="149"/>
      <c r="J2190" s="149"/>
    </row>
    <row r="2191" spans="1:10" x14ac:dyDescent="0.2">
      <c r="A2191" s="149"/>
      <c r="B2191" s="149"/>
      <c r="C2191" s="149"/>
      <c r="D2191" s="149"/>
      <c r="E2191" s="149"/>
      <c r="F2191" s="149"/>
      <c r="G2191" s="149"/>
      <c r="H2191" s="149"/>
      <c r="I2191" s="149"/>
      <c r="J2191" s="149"/>
    </row>
    <row r="2192" spans="1:10" x14ac:dyDescent="0.2">
      <c r="A2192" s="149"/>
      <c r="B2192" s="149"/>
      <c r="C2192" s="149"/>
      <c r="D2192" s="149"/>
      <c r="E2192" s="149"/>
      <c r="F2192" s="149"/>
      <c r="G2192" s="149"/>
      <c r="H2192" s="149"/>
      <c r="I2192" s="149"/>
      <c r="J2192" s="149"/>
    </row>
    <row r="2193" spans="1:10" x14ac:dyDescent="0.2">
      <c r="A2193" s="149"/>
      <c r="B2193" s="149"/>
      <c r="C2193" s="149"/>
      <c r="D2193" s="149"/>
      <c r="E2193" s="149"/>
      <c r="F2193" s="149"/>
      <c r="G2193" s="149"/>
      <c r="H2193" s="149"/>
      <c r="I2193" s="149"/>
      <c r="J2193" s="149"/>
    </row>
    <row r="2194" spans="1:10" x14ac:dyDescent="0.2">
      <c r="A2194" s="149"/>
      <c r="B2194" s="149"/>
      <c r="C2194" s="149"/>
      <c r="D2194" s="149"/>
      <c r="E2194" s="149"/>
      <c r="F2194" s="149"/>
      <c r="G2194" s="149"/>
      <c r="H2194" s="149"/>
      <c r="I2194" s="149"/>
      <c r="J2194" s="149"/>
    </row>
    <row r="2195" spans="1:10" x14ac:dyDescent="0.2">
      <c r="A2195" s="149"/>
      <c r="B2195" s="149"/>
      <c r="C2195" s="149"/>
      <c r="D2195" s="149"/>
      <c r="E2195" s="149"/>
      <c r="F2195" s="149"/>
      <c r="G2195" s="149"/>
      <c r="H2195" s="149"/>
      <c r="I2195" s="149"/>
      <c r="J2195" s="149"/>
    </row>
    <row r="2196" spans="1:10" x14ac:dyDescent="0.2">
      <c r="A2196" s="149"/>
      <c r="B2196" s="149"/>
      <c r="C2196" s="149"/>
      <c r="D2196" s="149"/>
      <c r="E2196" s="149"/>
      <c r="F2196" s="149"/>
      <c r="G2196" s="149"/>
      <c r="H2196" s="149"/>
      <c r="I2196" s="149"/>
      <c r="J2196" s="149"/>
    </row>
    <row r="2197" spans="1:10" x14ac:dyDescent="0.2">
      <c r="A2197" s="149"/>
      <c r="B2197" s="149"/>
      <c r="C2197" s="149"/>
      <c r="D2197" s="149"/>
      <c r="E2197" s="149"/>
      <c r="F2197" s="149"/>
      <c r="G2197" s="149"/>
      <c r="H2197" s="149"/>
      <c r="I2197" s="149"/>
      <c r="J2197" s="149"/>
    </row>
    <row r="2198" spans="1:10" x14ac:dyDescent="0.2">
      <c r="A2198" s="149"/>
      <c r="B2198" s="149"/>
      <c r="C2198" s="149"/>
      <c r="D2198" s="149"/>
      <c r="E2198" s="149"/>
      <c r="F2198" s="149"/>
      <c r="G2198" s="149"/>
      <c r="H2198" s="149"/>
      <c r="I2198" s="149"/>
      <c r="J2198" s="149"/>
    </row>
    <row r="2199" spans="1:10" x14ac:dyDescent="0.2">
      <c r="A2199" s="149"/>
      <c r="B2199" s="149"/>
      <c r="C2199" s="149"/>
      <c r="D2199" s="149"/>
      <c r="E2199" s="149"/>
      <c r="F2199" s="149"/>
      <c r="G2199" s="149"/>
      <c r="H2199" s="149"/>
      <c r="I2199" s="149"/>
      <c r="J2199" s="149"/>
    </row>
    <row r="2200" spans="1:10" x14ac:dyDescent="0.2">
      <c r="A2200" s="149"/>
      <c r="B2200" s="149"/>
      <c r="C2200" s="149"/>
      <c r="D2200" s="149"/>
      <c r="E2200" s="149"/>
      <c r="F2200" s="149"/>
      <c r="G2200" s="149"/>
      <c r="H2200" s="149"/>
      <c r="I2200" s="149"/>
      <c r="J2200" s="149"/>
    </row>
    <row r="2201" spans="1:10" x14ac:dyDescent="0.2">
      <c r="A2201" s="149"/>
      <c r="B2201" s="149"/>
      <c r="C2201" s="149"/>
      <c r="D2201" s="149"/>
      <c r="E2201" s="149"/>
      <c r="F2201" s="149"/>
      <c r="G2201" s="149"/>
      <c r="H2201" s="149"/>
      <c r="I2201" s="149"/>
      <c r="J2201" s="149"/>
    </row>
    <row r="2202" spans="1:10" x14ac:dyDescent="0.2">
      <c r="A2202" s="149"/>
      <c r="B2202" s="149"/>
      <c r="C2202" s="149"/>
      <c r="D2202" s="149"/>
      <c r="E2202" s="149"/>
      <c r="F2202" s="149"/>
      <c r="G2202" s="149"/>
      <c r="H2202" s="149"/>
      <c r="I2202" s="149"/>
      <c r="J2202" s="149"/>
    </row>
    <row r="2203" spans="1:10" x14ac:dyDescent="0.2">
      <c r="A2203" s="149"/>
      <c r="B2203" s="149"/>
      <c r="C2203" s="149"/>
      <c r="D2203" s="149"/>
      <c r="E2203" s="149"/>
      <c r="F2203" s="149"/>
      <c r="G2203" s="149"/>
      <c r="H2203" s="149"/>
      <c r="I2203" s="149"/>
      <c r="J2203" s="149"/>
    </row>
    <row r="2204" spans="1:10" x14ac:dyDescent="0.2">
      <c r="A2204" s="149"/>
      <c r="B2204" s="149"/>
      <c r="C2204" s="149"/>
      <c r="D2204" s="149"/>
      <c r="E2204" s="149"/>
      <c r="F2204" s="149"/>
      <c r="G2204" s="149"/>
      <c r="H2204" s="149"/>
      <c r="I2204" s="149"/>
      <c r="J2204" s="149"/>
    </row>
    <row r="2205" spans="1:10" x14ac:dyDescent="0.2">
      <c r="A2205" s="149"/>
      <c r="B2205" s="149"/>
      <c r="C2205" s="149"/>
      <c r="D2205" s="149"/>
      <c r="E2205" s="149"/>
      <c r="F2205" s="149"/>
      <c r="G2205" s="149"/>
      <c r="H2205" s="149"/>
      <c r="I2205" s="149"/>
      <c r="J2205" s="149"/>
    </row>
    <row r="2206" spans="1:10" x14ac:dyDescent="0.2">
      <c r="A2206" s="149"/>
      <c r="B2206" s="149"/>
      <c r="C2206" s="149"/>
      <c r="D2206" s="149"/>
      <c r="E2206" s="149"/>
      <c r="F2206" s="149"/>
      <c r="G2206" s="149"/>
      <c r="H2206" s="149"/>
      <c r="I2206" s="149"/>
      <c r="J2206" s="149"/>
    </row>
    <row r="2207" spans="1:10" x14ac:dyDescent="0.2">
      <c r="A2207" s="149"/>
      <c r="B2207" s="149"/>
      <c r="C2207" s="149"/>
      <c r="D2207" s="149"/>
      <c r="E2207" s="149"/>
      <c r="F2207" s="149"/>
      <c r="G2207" s="149"/>
      <c r="H2207" s="149"/>
      <c r="I2207" s="149"/>
      <c r="J2207" s="149"/>
    </row>
  </sheetData>
  <autoFilter ref="A3:P185" xr:uid="{00000000-0009-0000-0000-000000000000}"/>
  <mergeCells count="36">
    <mergeCell ref="A1:P1"/>
    <mergeCell ref="D2:P2"/>
    <mergeCell ref="A2:C2"/>
    <mergeCell ref="A26:A46"/>
    <mergeCell ref="A4:A25"/>
    <mergeCell ref="B4:B25"/>
    <mergeCell ref="C4:C25"/>
    <mergeCell ref="B26:B46"/>
    <mergeCell ref="C26:C46"/>
    <mergeCell ref="C47:C66"/>
    <mergeCell ref="B47:B66"/>
    <mergeCell ref="A47:A66"/>
    <mergeCell ref="A127:A142"/>
    <mergeCell ref="B127:B142"/>
    <mergeCell ref="A109:A126"/>
    <mergeCell ref="B109:B126"/>
    <mergeCell ref="C100:C108"/>
    <mergeCell ref="A67:A79"/>
    <mergeCell ref="A80:A86"/>
    <mergeCell ref="B67:B79"/>
    <mergeCell ref="C67:C79"/>
    <mergeCell ref="B80:B86"/>
    <mergeCell ref="C80:C86"/>
    <mergeCell ref="A100:A108"/>
    <mergeCell ref="B100:B108"/>
    <mergeCell ref="C88:C99"/>
    <mergeCell ref="B88:B99"/>
    <mergeCell ref="A88:A99"/>
    <mergeCell ref="A146:A183"/>
    <mergeCell ref="C109:C126"/>
    <mergeCell ref="B146:B183"/>
    <mergeCell ref="C146:C183"/>
    <mergeCell ref="A143:A145"/>
    <mergeCell ref="C127:C142"/>
    <mergeCell ref="B143:B145"/>
    <mergeCell ref="C143:C145"/>
  </mergeCells>
  <phoneticPr fontId="9" type="noConversion"/>
  <pageMargins left="0.25" right="0.25" top="0.75" bottom="0.75" header="0.3" footer="0.3"/>
  <pageSetup paperSize="8" scale="33" orientation="landscape" r:id="rId1"/>
  <rowBreaks count="17" manualBreakCount="17">
    <brk id="15" max="16383" man="1"/>
    <brk id="25" max="16383" man="1"/>
    <brk id="35" max="16383" man="1"/>
    <brk id="46" max="16383" man="1"/>
    <brk id="55" max="16383" man="1"/>
    <brk id="66" max="16383" man="1"/>
    <brk id="79" max="16383" man="1"/>
    <brk id="99" max="16383" man="1"/>
    <brk id="108" max="16383" man="1"/>
    <brk id="118" max="16383" man="1"/>
    <brk id="126" max="16383" man="1"/>
    <brk id="135" max="16383" man="1"/>
    <brk id="145" max="16383" man="1"/>
    <brk id="150" max="16383" man="1"/>
    <brk id="158" max="16383" man="1"/>
    <brk id="167" max="16383" man="1"/>
    <brk id="1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topLeftCell="A14" zoomScale="80" zoomScaleNormal="80" zoomScaleSheetLayoutView="40" workbookViewId="0">
      <selection activeCell="G10" sqref="G10"/>
    </sheetView>
  </sheetViews>
  <sheetFormatPr defaultColWidth="9.140625" defaultRowHeight="12.75" x14ac:dyDescent="0.2"/>
  <cols>
    <col min="1" max="1" width="15.5703125" style="1" customWidth="1"/>
    <col min="2" max="2" width="25.5703125" style="1" customWidth="1"/>
    <col min="3" max="3" width="21.5703125" style="1" customWidth="1"/>
    <col min="4" max="4" width="4.140625" style="2" bestFit="1" customWidth="1"/>
    <col min="5" max="5" width="37.5703125" style="1" customWidth="1"/>
    <col min="6" max="6" width="20.42578125" style="29" customWidth="1"/>
    <col min="7" max="7" width="87.42578125" style="1" customWidth="1"/>
    <col min="8" max="8" width="45.85546875" style="1" customWidth="1"/>
    <col min="9" max="9" width="11.7109375" style="1" customWidth="1"/>
    <col min="10" max="10" width="20.7109375" style="1" customWidth="1"/>
    <col min="11" max="11" width="20.7109375" style="1" hidden="1" customWidth="1"/>
    <col min="12" max="12" width="17.28515625" style="1" hidden="1" customWidth="1"/>
    <col min="13" max="13" width="18.140625" style="1" customWidth="1"/>
    <col min="14" max="15" width="21" style="1" customWidth="1"/>
    <col min="16" max="16" width="142.140625" style="1" customWidth="1"/>
    <col min="17" max="17" width="9.140625" style="1"/>
    <col min="18" max="18" width="14.140625" style="1" bestFit="1" customWidth="1"/>
    <col min="19" max="16384" width="9.140625" style="1"/>
  </cols>
  <sheetData>
    <row r="1" spans="1:16" s="3" customFormat="1" ht="42" customHeight="1" thickBot="1" x14ac:dyDescent="0.3">
      <c r="A1" s="371" t="s">
        <v>444</v>
      </c>
      <c r="B1" s="372"/>
      <c r="C1" s="372"/>
      <c r="D1" s="372"/>
      <c r="E1" s="372"/>
      <c r="F1" s="372"/>
      <c r="G1" s="372"/>
      <c r="H1" s="372"/>
      <c r="I1" s="372"/>
      <c r="J1" s="372"/>
      <c r="K1" s="372"/>
      <c r="L1" s="372"/>
      <c r="M1" s="372"/>
      <c r="N1" s="372"/>
      <c r="O1" s="372"/>
      <c r="P1" s="373"/>
    </row>
    <row r="2" spans="1:16" ht="15" customHeight="1" x14ac:dyDescent="0.2">
      <c r="A2" s="376" t="s">
        <v>0</v>
      </c>
      <c r="B2" s="377"/>
      <c r="C2" s="377"/>
      <c r="D2" s="374" t="s">
        <v>1</v>
      </c>
      <c r="E2" s="374"/>
      <c r="F2" s="374"/>
      <c r="G2" s="374"/>
      <c r="H2" s="374"/>
      <c r="I2" s="374"/>
      <c r="J2" s="374"/>
      <c r="K2" s="374"/>
      <c r="L2" s="374"/>
      <c r="M2" s="374"/>
      <c r="N2" s="374"/>
      <c r="O2" s="374"/>
      <c r="P2" s="375"/>
    </row>
    <row r="3" spans="1:16" ht="76.5" x14ac:dyDescent="0.2">
      <c r="A3" s="54" t="s">
        <v>2</v>
      </c>
      <c r="B3" s="17" t="s">
        <v>3</v>
      </c>
      <c r="C3" s="17" t="s">
        <v>4</v>
      </c>
      <c r="D3" s="18" t="s">
        <v>5</v>
      </c>
      <c r="E3" s="18" t="s">
        <v>6</v>
      </c>
      <c r="F3" s="18" t="s">
        <v>405</v>
      </c>
      <c r="G3" s="18" t="s">
        <v>8</v>
      </c>
      <c r="H3" s="18" t="s">
        <v>9</v>
      </c>
      <c r="I3" s="18" t="s">
        <v>178</v>
      </c>
      <c r="J3" s="18" t="s">
        <v>11</v>
      </c>
      <c r="K3" s="18" t="s">
        <v>274</v>
      </c>
      <c r="L3" s="19" t="s">
        <v>12</v>
      </c>
      <c r="M3" s="19" t="s">
        <v>13</v>
      </c>
      <c r="N3" s="18" t="s">
        <v>168</v>
      </c>
      <c r="O3" s="18" t="s">
        <v>167</v>
      </c>
      <c r="P3" s="20" t="s">
        <v>14</v>
      </c>
    </row>
    <row r="4" spans="1:16" ht="152.25" customHeight="1" x14ac:dyDescent="0.2">
      <c r="A4" s="336" t="s">
        <v>181</v>
      </c>
      <c r="B4" s="366" t="s">
        <v>591</v>
      </c>
      <c r="C4" s="368" t="s">
        <v>590</v>
      </c>
      <c r="D4" s="67">
        <v>1</v>
      </c>
      <c r="E4" s="82" t="s">
        <v>378</v>
      </c>
      <c r="F4" s="64" t="s">
        <v>17</v>
      </c>
      <c r="G4" s="81" t="s">
        <v>379</v>
      </c>
      <c r="H4" s="82" t="s">
        <v>214</v>
      </c>
      <c r="I4" s="108" t="s">
        <v>353</v>
      </c>
      <c r="J4" s="154" t="s">
        <v>105</v>
      </c>
      <c r="K4" s="93">
        <v>2800000</v>
      </c>
      <c r="L4" s="93">
        <f>K4*85%</f>
        <v>2380000</v>
      </c>
      <c r="M4" s="66">
        <f>L4/4.4074</f>
        <v>540000.90756455052</v>
      </c>
      <c r="N4" s="67" t="s">
        <v>28</v>
      </c>
      <c r="O4" s="67" t="s">
        <v>183</v>
      </c>
      <c r="P4" s="155" t="s">
        <v>381</v>
      </c>
    </row>
    <row r="5" spans="1:16" x14ac:dyDescent="0.2">
      <c r="A5" s="336"/>
      <c r="B5" s="366"/>
      <c r="C5" s="368"/>
      <c r="D5" s="67">
        <v>2</v>
      </c>
      <c r="E5" s="82" t="s">
        <v>589</v>
      </c>
      <c r="F5" s="64"/>
      <c r="G5" s="81"/>
      <c r="H5" s="82"/>
      <c r="I5" s="108"/>
      <c r="J5" s="154"/>
      <c r="K5" s="93"/>
      <c r="L5" s="93"/>
      <c r="M5" s="66"/>
      <c r="N5" s="67"/>
      <c r="O5" s="67"/>
      <c r="P5" s="155"/>
    </row>
    <row r="6" spans="1:16" x14ac:dyDescent="0.2">
      <c r="A6" s="336"/>
      <c r="B6" s="366"/>
      <c r="C6" s="368"/>
      <c r="D6" s="67">
        <v>3</v>
      </c>
      <c r="E6" s="82" t="s">
        <v>589</v>
      </c>
      <c r="F6" s="64"/>
      <c r="G6" s="208"/>
      <c r="H6" s="208"/>
      <c r="I6" s="236"/>
      <c r="J6" s="237"/>
      <c r="K6" s="53"/>
      <c r="L6" s="53"/>
      <c r="M6" s="187"/>
      <c r="N6" s="188"/>
      <c r="O6" s="188"/>
      <c r="P6" s="238"/>
    </row>
    <row r="7" spans="1:16" ht="152.25" customHeight="1" x14ac:dyDescent="0.2">
      <c r="A7" s="336"/>
      <c r="B7" s="366"/>
      <c r="C7" s="368"/>
      <c r="D7" s="67">
        <v>4</v>
      </c>
      <c r="E7" s="82" t="s">
        <v>213</v>
      </c>
      <c r="F7" s="64" t="s">
        <v>128</v>
      </c>
      <c r="G7" s="81" t="s">
        <v>352</v>
      </c>
      <c r="H7" s="82" t="s">
        <v>212</v>
      </c>
      <c r="I7" s="108" t="s">
        <v>353</v>
      </c>
      <c r="J7" s="154" t="s">
        <v>105</v>
      </c>
      <c r="K7" s="53">
        <v>30487210.899999999</v>
      </c>
      <c r="L7" s="53">
        <f t="shared" ref="L7:L19" si="0">K7*85%</f>
        <v>25914129.264999997</v>
      </c>
      <c r="M7" s="66">
        <f t="shared" ref="M7:M19" si="1">L7/4.4074</f>
        <v>5879686.2696828051</v>
      </c>
      <c r="N7" s="67" t="s">
        <v>28</v>
      </c>
      <c r="O7" s="67" t="s">
        <v>184</v>
      </c>
      <c r="P7" s="155" t="s">
        <v>308</v>
      </c>
    </row>
    <row r="8" spans="1:16" ht="152.25" customHeight="1" x14ac:dyDescent="0.2">
      <c r="A8" s="336"/>
      <c r="B8" s="366"/>
      <c r="C8" s="368"/>
      <c r="D8" s="67">
        <v>5</v>
      </c>
      <c r="E8" s="82" t="s">
        <v>398</v>
      </c>
      <c r="F8" s="64" t="s">
        <v>128</v>
      </c>
      <c r="G8" s="81" t="s">
        <v>399</v>
      </c>
      <c r="H8" s="82" t="s">
        <v>212</v>
      </c>
      <c r="I8" s="108" t="s">
        <v>353</v>
      </c>
      <c r="J8" s="154" t="s">
        <v>105</v>
      </c>
      <c r="K8" s="53">
        <v>12000000</v>
      </c>
      <c r="L8" s="53">
        <f t="shared" si="0"/>
        <v>10200000</v>
      </c>
      <c r="M8" s="66">
        <f t="shared" si="1"/>
        <v>2314289.6038480736</v>
      </c>
      <c r="N8" s="67" t="s">
        <v>199</v>
      </c>
      <c r="O8" s="67" t="s">
        <v>184</v>
      </c>
      <c r="P8" s="155" t="s">
        <v>308</v>
      </c>
    </row>
    <row r="9" spans="1:16" ht="13.9" customHeight="1" x14ac:dyDescent="0.2">
      <c r="A9" s="336"/>
      <c r="B9" s="366"/>
      <c r="C9" s="368"/>
      <c r="D9" s="67">
        <v>6</v>
      </c>
      <c r="E9" s="60" t="s">
        <v>589</v>
      </c>
      <c r="F9" s="183"/>
      <c r="G9" s="208"/>
      <c r="H9" s="208"/>
      <c r="I9" s="236"/>
      <c r="J9" s="237"/>
      <c r="K9" s="228"/>
      <c r="L9" s="228"/>
      <c r="M9" s="187"/>
      <c r="N9" s="188"/>
      <c r="O9" s="188"/>
      <c r="P9" s="238"/>
    </row>
    <row r="10" spans="1:16" ht="152.25" customHeight="1" x14ac:dyDescent="0.2">
      <c r="A10" s="336"/>
      <c r="B10" s="366"/>
      <c r="C10" s="369"/>
      <c r="D10" s="67">
        <v>7</v>
      </c>
      <c r="E10" s="82" t="s">
        <v>519</v>
      </c>
      <c r="F10" s="64" t="s">
        <v>23</v>
      </c>
      <c r="G10" s="81" t="s">
        <v>520</v>
      </c>
      <c r="H10" s="82" t="s">
        <v>214</v>
      </c>
      <c r="I10" s="108" t="s">
        <v>353</v>
      </c>
      <c r="J10" s="154" t="s">
        <v>105</v>
      </c>
      <c r="K10" s="93"/>
      <c r="L10" s="93">
        <v>7225000</v>
      </c>
      <c r="M10" s="66">
        <v>500000</v>
      </c>
      <c r="N10" s="67" t="s">
        <v>199</v>
      </c>
      <c r="O10" s="67" t="s">
        <v>183</v>
      </c>
      <c r="P10" s="155" t="s">
        <v>309</v>
      </c>
    </row>
    <row r="11" spans="1:16" x14ac:dyDescent="0.2">
      <c r="A11" s="336"/>
      <c r="B11" s="366"/>
      <c r="C11" s="369"/>
      <c r="D11" s="67">
        <v>8</v>
      </c>
      <c r="E11" s="82" t="s">
        <v>589</v>
      </c>
      <c r="F11" s="183"/>
      <c r="G11" s="208"/>
      <c r="H11" s="208"/>
      <c r="I11" s="236"/>
      <c r="J11" s="237"/>
      <c r="K11" s="93"/>
      <c r="L11" s="93"/>
      <c r="M11" s="187"/>
      <c r="N11" s="188"/>
      <c r="O11" s="188"/>
      <c r="P11" s="238"/>
    </row>
    <row r="12" spans="1:16" ht="267.75" x14ac:dyDescent="0.2">
      <c r="A12" s="336"/>
      <c r="B12" s="366"/>
      <c r="C12" s="369"/>
      <c r="D12" s="67">
        <v>9</v>
      </c>
      <c r="E12" s="82" t="s">
        <v>480</v>
      </c>
      <c r="F12" s="64" t="s">
        <v>39</v>
      </c>
      <c r="G12" s="81" t="s">
        <v>497</v>
      </c>
      <c r="H12" s="156" t="s">
        <v>217</v>
      </c>
      <c r="I12" s="108" t="s">
        <v>353</v>
      </c>
      <c r="J12" s="154" t="s">
        <v>105</v>
      </c>
      <c r="K12" s="93"/>
      <c r="L12" s="93"/>
      <c r="M12" s="66">
        <v>1957503.29</v>
      </c>
      <c r="N12" s="67" t="s">
        <v>199</v>
      </c>
      <c r="O12" s="67" t="s">
        <v>183</v>
      </c>
      <c r="P12" s="155" t="s">
        <v>481</v>
      </c>
    </row>
    <row r="13" spans="1:16" ht="153" x14ac:dyDescent="0.2">
      <c r="A13" s="336"/>
      <c r="B13" s="366"/>
      <c r="C13" s="369"/>
      <c r="D13" s="67">
        <v>10</v>
      </c>
      <c r="E13" s="82" t="s">
        <v>484</v>
      </c>
      <c r="F13" s="64" t="s">
        <v>215</v>
      </c>
      <c r="G13" s="81" t="s">
        <v>512</v>
      </c>
      <c r="H13" s="82" t="s">
        <v>214</v>
      </c>
      <c r="I13" s="108" t="s">
        <v>353</v>
      </c>
      <c r="J13" s="154" t="s">
        <v>105</v>
      </c>
      <c r="K13" s="93">
        <v>16794740</v>
      </c>
      <c r="L13" s="93">
        <f>K13*62%</f>
        <v>10412738.800000001</v>
      </c>
      <c r="M13" s="66">
        <f>L13/4.4074</f>
        <v>2362558.1521985754</v>
      </c>
      <c r="N13" s="67" t="s">
        <v>199</v>
      </c>
      <c r="O13" s="67" t="s">
        <v>183</v>
      </c>
      <c r="P13" s="155" t="s">
        <v>310</v>
      </c>
    </row>
    <row r="14" spans="1:16" x14ac:dyDescent="0.2">
      <c r="A14" s="336"/>
      <c r="B14" s="366"/>
      <c r="C14" s="369"/>
      <c r="D14" s="67">
        <v>11</v>
      </c>
      <c r="E14" s="82" t="s">
        <v>589</v>
      </c>
      <c r="F14" s="183"/>
      <c r="G14" s="208"/>
      <c r="H14" s="208"/>
      <c r="I14" s="236"/>
      <c r="J14" s="237"/>
      <c r="K14" s="228"/>
      <c r="L14" s="228"/>
      <c r="M14" s="187"/>
      <c r="N14" s="188"/>
      <c r="O14" s="188"/>
      <c r="P14" s="238"/>
    </row>
    <row r="15" spans="1:16" x14ac:dyDescent="0.2">
      <c r="A15" s="336"/>
      <c r="B15" s="366"/>
      <c r="C15" s="369"/>
      <c r="D15" s="67">
        <v>12</v>
      </c>
      <c r="E15" s="82" t="s">
        <v>589</v>
      </c>
      <c r="F15" s="183"/>
      <c r="G15" s="208"/>
      <c r="H15" s="208"/>
      <c r="I15" s="236"/>
      <c r="J15" s="237"/>
      <c r="K15" s="228"/>
      <c r="L15" s="228"/>
      <c r="M15" s="187"/>
      <c r="N15" s="188"/>
      <c r="O15" s="188"/>
      <c r="P15" s="238"/>
    </row>
    <row r="16" spans="1:16" ht="140.25" x14ac:dyDescent="0.2">
      <c r="A16" s="336"/>
      <c r="B16" s="366"/>
      <c r="C16" s="369"/>
      <c r="D16" s="67">
        <v>13</v>
      </c>
      <c r="E16" s="141" t="s">
        <v>354</v>
      </c>
      <c r="F16" s="64" t="s">
        <v>27</v>
      </c>
      <c r="G16" s="82" t="s">
        <v>355</v>
      </c>
      <c r="H16" s="82" t="s">
        <v>216</v>
      </c>
      <c r="I16" s="108" t="s">
        <v>353</v>
      </c>
      <c r="J16" s="154" t="s">
        <v>105</v>
      </c>
      <c r="K16" s="93">
        <v>2000000</v>
      </c>
      <c r="L16" s="93">
        <f t="shared" ref="L16" si="2">K16*62%</f>
        <v>1240000</v>
      </c>
      <c r="M16" s="66">
        <f t="shared" si="1"/>
        <v>281345.01066388347</v>
      </c>
      <c r="N16" s="67" t="s">
        <v>141</v>
      </c>
      <c r="O16" s="67" t="s">
        <v>183</v>
      </c>
      <c r="P16" s="155" t="s">
        <v>311</v>
      </c>
    </row>
    <row r="17" spans="1:18" x14ac:dyDescent="0.2">
      <c r="A17" s="336"/>
      <c r="B17" s="366"/>
      <c r="C17" s="369"/>
      <c r="D17" s="67">
        <v>14</v>
      </c>
      <c r="E17" s="82" t="s">
        <v>589</v>
      </c>
      <c r="F17" s="183"/>
      <c r="G17" s="208"/>
      <c r="H17" s="208"/>
      <c r="I17" s="236"/>
      <c r="J17" s="237"/>
      <c r="K17" s="228"/>
      <c r="L17" s="228"/>
      <c r="M17" s="187"/>
      <c r="N17" s="188"/>
      <c r="O17" s="188"/>
      <c r="P17" s="238"/>
    </row>
    <row r="18" spans="1:18" x14ac:dyDescent="0.2">
      <c r="A18" s="336"/>
      <c r="B18" s="366"/>
      <c r="C18" s="369"/>
      <c r="D18" s="67">
        <v>15</v>
      </c>
      <c r="E18" s="82" t="s">
        <v>589</v>
      </c>
      <c r="F18" s="183"/>
      <c r="G18" s="239"/>
      <c r="H18" s="208"/>
      <c r="I18" s="236"/>
      <c r="J18" s="237"/>
      <c r="K18" s="93"/>
      <c r="L18" s="93"/>
      <c r="M18" s="240"/>
      <c r="N18" s="241"/>
      <c r="O18" s="188"/>
      <c r="P18" s="238"/>
      <c r="R18" s="31"/>
    </row>
    <row r="19" spans="1:18" ht="140.25" x14ac:dyDescent="0.2">
      <c r="A19" s="336"/>
      <c r="B19" s="366"/>
      <c r="C19" s="369"/>
      <c r="D19" s="67">
        <v>16</v>
      </c>
      <c r="E19" s="82" t="s">
        <v>278</v>
      </c>
      <c r="F19" s="64" t="s">
        <v>40</v>
      </c>
      <c r="G19" s="81" t="s">
        <v>218</v>
      </c>
      <c r="H19" s="156" t="s">
        <v>217</v>
      </c>
      <c r="I19" s="108" t="s">
        <v>353</v>
      </c>
      <c r="J19" s="157" t="s">
        <v>105</v>
      </c>
      <c r="K19" s="158">
        <v>4500000</v>
      </c>
      <c r="L19" s="93">
        <f t="shared" si="0"/>
        <v>3825000</v>
      </c>
      <c r="M19" s="159">
        <f t="shared" si="1"/>
        <v>867858.60144302761</v>
      </c>
      <c r="N19" s="160" t="s">
        <v>28</v>
      </c>
      <c r="O19" s="67" t="s">
        <v>183</v>
      </c>
      <c r="P19" s="155" t="s">
        <v>312</v>
      </c>
    </row>
    <row r="20" spans="1:18" ht="13.5" thickBot="1" x14ac:dyDescent="0.25">
      <c r="A20" s="337"/>
      <c r="B20" s="367"/>
      <c r="C20" s="370"/>
      <c r="D20" s="85">
        <v>17</v>
      </c>
      <c r="E20" s="189"/>
      <c r="F20" s="189"/>
      <c r="G20" s="242"/>
      <c r="H20" s="243"/>
      <c r="I20" s="244"/>
      <c r="J20" s="245"/>
      <c r="K20" s="246"/>
      <c r="L20" s="133"/>
      <c r="M20" s="247"/>
      <c r="N20" s="248"/>
      <c r="O20" s="193"/>
      <c r="P20" s="249"/>
    </row>
    <row r="21" spans="1:18" x14ac:dyDescent="0.2">
      <c r="L21" s="27"/>
      <c r="M21" s="28"/>
    </row>
    <row r="22" spans="1:18" x14ac:dyDescent="0.2">
      <c r="M22" s="28"/>
    </row>
    <row r="23" spans="1:18" x14ac:dyDescent="0.2">
      <c r="M23" s="28"/>
    </row>
    <row r="24" spans="1:18" x14ac:dyDescent="0.2">
      <c r="H24" s="28"/>
      <c r="K24" s="27"/>
      <c r="L24" s="27"/>
      <c r="M24" s="28"/>
    </row>
    <row r="25" spans="1:18" x14ac:dyDescent="0.2">
      <c r="L25" s="27"/>
      <c r="M25" s="28"/>
    </row>
    <row r="26" spans="1:18" ht="14.25" x14ac:dyDescent="0.2">
      <c r="H26" s="28"/>
      <c r="L26" s="32"/>
      <c r="M26" s="28"/>
    </row>
    <row r="27" spans="1:18" x14ac:dyDescent="0.2">
      <c r="M27" s="28"/>
    </row>
    <row r="28" spans="1:18" x14ac:dyDescent="0.2">
      <c r="H28" s="28"/>
      <c r="M28" s="28"/>
    </row>
    <row r="29" spans="1:18" x14ac:dyDescent="0.2">
      <c r="M29" s="28"/>
    </row>
    <row r="30" spans="1:18" x14ac:dyDescent="0.2">
      <c r="M30" s="28"/>
    </row>
    <row r="31" spans="1:18" x14ac:dyDescent="0.2">
      <c r="M31" s="28"/>
    </row>
    <row r="32" spans="1:18" x14ac:dyDescent="0.2">
      <c r="M32" s="28"/>
    </row>
    <row r="33" spans="13:13" x14ac:dyDescent="0.2">
      <c r="M33" s="28"/>
    </row>
    <row r="34" spans="13:13" x14ac:dyDescent="0.2">
      <c r="M34" s="28"/>
    </row>
    <row r="35" spans="13:13" x14ac:dyDescent="0.2">
      <c r="M35" s="28"/>
    </row>
    <row r="36" spans="13:13" x14ac:dyDescent="0.2">
      <c r="M36" s="28"/>
    </row>
    <row r="37" spans="13:13" x14ac:dyDescent="0.2">
      <c r="M37" s="28"/>
    </row>
    <row r="38" spans="13:13" x14ac:dyDescent="0.2">
      <c r="M38" s="28"/>
    </row>
    <row r="39" spans="13:13" x14ac:dyDescent="0.2">
      <c r="M39" s="28"/>
    </row>
    <row r="40" spans="13:13" x14ac:dyDescent="0.2">
      <c r="M40" s="28"/>
    </row>
    <row r="41" spans="13:13" x14ac:dyDescent="0.2">
      <c r="M41" s="28"/>
    </row>
    <row r="42" spans="13:13" x14ac:dyDescent="0.2">
      <c r="M42" s="28"/>
    </row>
    <row r="43" spans="13:13" x14ac:dyDescent="0.2">
      <c r="M43" s="28"/>
    </row>
    <row r="44" spans="13:13" x14ac:dyDescent="0.2">
      <c r="M44" s="28"/>
    </row>
  </sheetData>
  <autoFilter ref="A3:P21" xr:uid="{00000000-0009-0000-0000-000001000000}"/>
  <mergeCells count="6">
    <mergeCell ref="A4:A20"/>
    <mergeCell ref="B4:B20"/>
    <mergeCell ref="C4:C20"/>
    <mergeCell ref="A1:P1"/>
    <mergeCell ref="D2:P2"/>
    <mergeCell ref="A2:C2"/>
  </mergeCells>
  <phoneticPr fontId="9" type="noConversion"/>
  <pageMargins left="0.25" right="0.25" top="0.75" bottom="0.75" header="0.3" footer="0.3"/>
  <pageSetup paperSize="8" scale="41"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topLeftCell="A10" zoomScale="60" zoomScaleNormal="60" workbookViewId="0">
      <selection activeCell="C12" sqref="C12:I12"/>
    </sheetView>
  </sheetViews>
  <sheetFormatPr defaultColWidth="9.140625" defaultRowHeight="12.75" x14ac:dyDescent="0.2"/>
  <cols>
    <col min="1" max="1" width="4.140625" style="2" bestFit="1" customWidth="1"/>
    <col min="2" max="2" width="35.7109375" style="1" customWidth="1"/>
    <col min="3" max="3" width="20.42578125" style="1" customWidth="1"/>
    <col min="4" max="4" width="17.85546875" style="1" customWidth="1"/>
    <col min="5" max="5" width="96.28515625" style="1" customWidth="1"/>
    <col min="6" max="6" width="87.85546875" style="1" customWidth="1"/>
    <col min="7" max="7" width="14.28515625" style="1" customWidth="1"/>
    <col min="8" max="8" width="16.85546875" style="1" customWidth="1"/>
    <col min="9" max="9" width="21" style="1" customWidth="1"/>
    <col min="10" max="10" width="9.140625" style="1"/>
    <col min="11" max="11" width="15" style="251" bestFit="1" customWidth="1"/>
    <col min="12" max="12" width="13.7109375" style="251" bestFit="1" customWidth="1"/>
    <col min="13" max="16384" width="9.140625" style="1"/>
  </cols>
  <sheetData>
    <row r="1" spans="1:12" s="3" customFormat="1" ht="42" customHeight="1" thickBot="1" x14ac:dyDescent="0.3">
      <c r="A1" s="371" t="s">
        <v>106</v>
      </c>
      <c r="B1" s="372"/>
      <c r="C1" s="372"/>
      <c r="D1" s="372"/>
      <c r="E1" s="372"/>
      <c r="F1" s="372"/>
      <c r="G1" s="372"/>
      <c r="H1" s="372"/>
      <c r="I1" s="373"/>
      <c r="K1" s="251"/>
      <c r="L1" s="251"/>
    </row>
    <row r="2" spans="1:12" ht="45" customHeight="1" x14ac:dyDescent="0.2">
      <c r="A2" s="55" t="s">
        <v>5</v>
      </c>
      <c r="B2" s="56" t="s">
        <v>6</v>
      </c>
      <c r="C2" s="56" t="s">
        <v>7</v>
      </c>
      <c r="D2" s="56" t="s">
        <v>404</v>
      </c>
      <c r="E2" s="56" t="s">
        <v>8</v>
      </c>
      <c r="F2" s="56" t="s">
        <v>9</v>
      </c>
      <c r="G2" s="56" t="s">
        <v>10</v>
      </c>
      <c r="H2" s="56" t="s">
        <v>107</v>
      </c>
      <c r="I2" s="57" t="s">
        <v>108</v>
      </c>
    </row>
    <row r="3" spans="1:12" ht="153" x14ac:dyDescent="0.2">
      <c r="A3" s="44">
        <v>1</v>
      </c>
      <c r="B3" s="30" t="s">
        <v>109</v>
      </c>
      <c r="C3" s="30" t="s">
        <v>128</v>
      </c>
      <c r="D3" s="30" t="s">
        <v>126</v>
      </c>
      <c r="E3" s="30" t="s">
        <v>474</v>
      </c>
      <c r="F3" s="40" t="s">
        <v>131</v>
      </c>
      <c r="G3" s="41" t="s">
        <v>111</v>
      </c>
      <c r="H3" s="42">
        <v>172762500</v>
      </c>
      <c r="I3" s="45" t="s">
        <v>473</v>
      </c>
    </row>
    <row r="4" spans="1:12" ht="261.75" customHeight="1" x14ac:dyDescent="0.2">
      <c r="A4" s="44">
        <v>2</v>
      </c>
      <c r="B4" s="30" t="s">
        <v>445</v>
      </c>
      <c r="C4" s="30" t="s">
        <v>128</v>
      </c>
      <c r="D4" s="30" t="s">
        <v>126</v>
      </c>
      <c r="E4" s="30" t="s">
        <v>453</v>
      </c>
      <c r="F4" s="40" t="s">
        <v>131</v>
      </c>
      <c r="G4" s="41" t="s">
        <v>111</v>
      </c>
      <c r="H4" s="42">
        <v>22804763.210000001</v>
      </c>
      <c r="I4" s="45" t="s">
        <v>475</v>
      </c>
    </row>
    <row r="5" spans="1:12" ht="288" customHeight="1" x14ac:dyDescent="0.2">
      <c r="A5" s="44">
        <v>3</v>
      </c>
      <c r="B5" s="30" t="s">
        <v>446</v>
      </c>
      <c r="C5" s="30" t="s">
        <v>128</v>
      </c>
      <c r="D5" s="30" t="s">
        <v>126</v>
      </c>
      <c r="E5" s="30" t="s">
        <v>454</v>
      </c>
      <c r="F5" s="40" t="s">
        <v>131</v>
      </c>
      <c r="G5" s="41" t="s">
        <v>111</v>
      </c>
      <c r="H5" s="42">
        <v>46209240.170000002</v>
      </c>
      <c r="I5" s="45" t="s">
        <v>458</v>
      </c>
    </row>
    <row r="6" spans="1:12" ht="66.75" customHeight="1" x14ac:dyDescent="0.2">
      <c r="A6" s="44">
        <v>4</v>
      </c>
      <c r="B6" s="30" t="s">
        <v>386</v>
      </c>
      <c r="C6" s="30" t="s">
        <v>128</v>
      </c>
      <c r="D6" s="30" t="s">
        <v>126</v>
      </c>
      <c r="E6" s="30" t="s">
        <v>124</v>
      </c>
      <c r="F6" s="40" t="s">
        <v>131</v>
      </c>
      <c r="G6" s="41" t="s">
        <v>111</v>
      </c>
      <c r="H6" s="42">
        <v>82650406.5</v>
      </c>
      <c r="I6" s="45" t="s">
        <v>115</v>
      </c>
    </row>
    <row r="7" spans="1:12" ht="76.5" x14ac:dyDescent="0.2">
      <c r="A7" s="44">
        <v>5</v>
      </c>
      <c r="B7" s="30" t="s">
        <v>135</v>
      </c>
      <c r="C7" s="30" t="s">
        <v>387</v>
      </c>
      <c r="D7" s="30" t="s">
        <v>126</v>
      </c>
      <c r="E7" s="30" t="s">
        <v>610</v>
      </c>
      <c r="F7" s="40" t="s">
        <v>131</v>
      </c>
      <c r="G7" s="41" t="s">
        <v>111</v>
      </c>
      <c r="H7" s="42">
        <v>73871487.670000002</v>
      </c>
      <c r="I7" s="45" t="s">
        <v>574</v>
      </c>
      <c r="K7" s="252"/>
      <c r="L7" s="252"/>
    </row>
    <row r="8" spans="1:12" ht="153" x14ac:dyDescent="0.2">
      <c r="A8" s="44">
        <v>6</v>
      </c>
      <c r="B8" s="30" t="s">
        <v>119</v>
      </c>
      <c r="C8" s="43" t="s">
        <v>39</v>
      </c>
      <c r="D8" s="43" t="s">
        <v>126</v>
      </c>
      <c r="E8" s="43" t="s">
        <v>120</v>
      </c>
      <c r="F8" s="43" t="s">
        <v>114</v>
      </c>
      <c r="G8" s="41" t="s">
        <v>111</v>
      </c>
      <c r="H8" s="42">
        <v>10673753.5</v>
      </c>
      <c r="I8" s="45" t="s">
        <v>115</v>
      </c>
    </row>
    <row r="9" spans="1:12" ht="191.25" x14ac:dyDescent="0.2">
      <c r="A9" s="44">
        <v>7</v>
      </c>
      <c r="B9" s="30" t="s">
        <v>121</v>
      </c>
      <c r="C9" s="30" t="s">
        <v>25</v>
      </c>
      <c r="D9" s="30" t="s">
        <v>126</v>
      </c>
      <c r="E9" s="30" t="s">
        <v>372</v>
      </c>
      <c r="F9" s="40" t="s">
        <v>122</v>
      </c>
      <c r="G9" s="41" t="s">
        <v>111</v>
      </c>
      <c r="H9" s="42">
        <v>15764596.09</v>
      </c>
      <c r="I9" s="45" t="s">
        <v>137</v>
      </c>
      <c r="K9" s="252"/>
      <c r="L9" s="252"/>
    </row>
    <row r="10" spans="1:12" ht="127.5" x14ac:dyDescent="0.2">
      <c r="A10" s="44">
        <v>8</v>
      </c>
      <c r="B10" s="30" t="s">
        <v>155</v>
      </c>
      <c r="C10" s="30" t="s">
        <v>29</v>
      </c>
      <c r="D10" s="30" t="s">
        <v>126</v>
      </c>
      <c r="E10" s="30" t="s">
        <v>165</v>
      </c>
      <c r="F10" s="40" t="s">
        <v>157</v>
      </c>
      <c r="G10" s="41" t="s">
        <v>111</v>
      </c>
      <c r="H10" s="42">
        <v>22143634.370000001</v>
      </c>
      <c r="I10" s="46" t="s">
        <v>459</v>
      </c>
    </row>
    <row r="11" spans="1:12" ht="103.5" customHeight="1" x14ac:dyDescent="0.2">
      <c r="A11" s="44">
        <v>9</v>
      </c>
      <c r="B11" s="30" t="s">
        <v>160</v>
      </c>
      <c r="C11" s="30" t="s">
        <v>29</v>
      </c>
      <c r="D11" s="30" t="s">
        <v>126</v>
      </c>
      <c r="E11" s="30" t="s">
        <v>162</v>
      </c>
      <c r="F11" s="40" t="s">
        <v>163</v>
      </c>
      <c r="G11" s="41" t="s">
        <v>111</v>
      </c>
      <c r="H11" s="42">
        <v>3119618.49</v>
      </c>
      <c r="I11" s="46" t="s">
        <v>161</v>
      </c>
    </row>
    <row r="12" spans="1:12" x14ac:dyDescent="0.2">
      <c r="A12" s="44">
        <v>10</v>
      </c>
      <c r="B12" s="40" t="s">
        <v>589</v>
      </c>
      <c r="C12" s="325"/>
      <c r="D12" s="325"/>
      <c r="E12" s="325"/>
      <c r="F12" s="325"/>
      <c r="G12" s="326"/>
      <c r="H12" s="327"/>
      <c r="I12" s="328"/>
    </row>
    <row r="13" spans="1:12" ht="128.25" thickBot="1" x14ac:dyDescent="0.25">
      <c r="A13" s="47">
        <v>11</v>
      </c>
      <c r="B13" s="48" t="s">
        <v>132</v>
      </c>
      <c r="C13" s="48" t="s">
        <v>128</v>
      </c>
      <c r="D13" s="48" t="s">
        <v>129</v>
      </c>
      <c r="E13" s="48" t="s">
        <v>133</v>
      </c>
      <c r="F13" s="49" t="s">
        <v>131</v>
      </c>
      <c r="G13" s="50" t="s">
        <v>111</v>
      </c>
      <c r="H13" s="51">
        <v>50084349.590000004</v>
      </c>
      <c r="I13" s="52" t="s">
        <v>138</v>
      </c>
    </row>
    <row r="15" spans="1:12" ht="21" x14ac:dyDescent="0.35">
      <c r="B15" s="34" t="s">
        <v>439</v>
      </c>
      <c r="I15" s="251"/>
    </row>
    <row r="16" spans="1:12" ht="13.5" hidden="1" thickBot="1" x14ac:dyDescent="0.25"/>
    <row r="17" spans="5:10" ht="13.5" hidden="1" thickBot="1" x14ac:dyDescent="0.25">
      <c r="G17" s="1" t="s">
        <v>631</v>
      </c>
      <c r="H17" s="42">
        <v>64488113.329999998</v>
      </c>
      <c r="I17" s="250">
        <f>H17*J17</f>
        <v>6563941.6715315385</v>
      </c>
      <c r="J17" s="253">
        <v>0.1017852955</v>
      </c>
    </row>
    <row r="18" spans="5:10" ht="13.5" hidden="1" thickBot="1" x14ac:dyDescent="0.25">
      <c r="E18" s="1" t="s">
        <v>489</v>
      </c>
      <c r="G18" s="1" t="s">
        <v>632</v>
      </c>
      <c r="H18" s="42">
        <f>15941836.2-143634.47</f>
        <v>15798201.729999999</v>
      </c>
      <c r="I18" s="250">
        <f>H18*J18</f>
        <v>1608024.631456661</v>
      </c>
      <c r="J18" s="253">
        <v>0.1017852955</v>
      </c>
    </row>
    <row r="19" spans="5:10" hidden="1" x14ac:dyDescent="0.2">
      <c r="I19" s="250">
        <f>SUM(I17:I18)</f>
        <v>8171966.3029881995</v>
      </c>
    </row>
    <row r="20" spans="5:10" hidden="1" x14ac:dyDescent="0.2">
      <c r="I20" s="250">
        <f>H12-I19</f>
        <v>-8171966.3029881995</v>
      </c>
    </row>
  </sheetData>
  <autoFilter ref="A2:I13" xr:uid="{00000000-0009-0000-0000-000002000000}">
    <sortState xmlns:xlrd2="http://schemas.microsoft.com/office/spreadsheetml/2017/richdata2" ref="A3:I12">
      <sortCondition ref="C2:C3"/>
    </sortState>
  </autoFilter>
  <mergeCells count="1">
    <mergeCell ref="A1:I1"/>
  </mergeCells>
  <phoneticPr fontId="9" type="noConversion"/>
  <pageMargins left="0.25" right="0.25" top="0.75" bottom="0.75" header="0.3" footer="0.3"/>
  <pageSetup paperSize="8" scale="62" orientation="landscape" r:id="rId1"/>
  <rowBreaks count="1" manualBreakCount="1">
    <brk id="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
  <sheetViews>
    <sheetView workbookViewId="0">
      <selection activeCell="H17" sqref="H17"/>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v>
      </c>
      <c r="B2" t="s">
        <v>109</v>
      </c>
      <c r="C2" t="s">
        <v>22</v>
      </c>
      <c r="D2" t="s">
        <v>126</v>
      </c>
      <c r="E2" t="s">
        <v>110</v>
      </c>
      <c r="F2" s="4" t="s">
        <v>131</v>
      </c>
      <c r="G2" t="s">
        <v>111</v>
      </c>
      <c r="H2">
        <v>165324997.59999999</v>
      </c>
    </row>
    <row r="3" spans="1:8" ht="409.5" x14ac:dyDescent="0.25">
      <c r="A3">
        <v>2</v>
      </c>
      <c r="B3" t="s">
        <v>112</v>
      </c>
      <c r="C3" t="s">
        <v>22</v>
      </c>
      <c r="D3" t="s">
        <v>126</v>
      </c>
      <c r="E3" s="4" t="s">
        <v>140</v>
      </c>
      <c r="F3" s="4" t="s">
        <v>131</v>
      </c>
      <c r="G3" t="s">
        <v>111</v>
      </c>
      <c r="H3">
        <v>152821500</v>
      </c>
    </row>
    <row r="4" spans="1:8" ht="225" x14ac:dyDescent="0.25">
      <c r="A4">
        <v>3</v>
      </c>
      <c r="B4" t="s">
        <v>139</v>
      </c>
      <c r="C4" t="s">
        <v>22</v>
      </c>
      <c r="D4" t="s">
        <v>126</v>
      </c>
      <c r="E4" t="s">
        <v>113</v>
      </c>
      <c r="F4" s="4" t="s">
        <v>131</v>
      </c>
      <c r="G4" t="s">
        <v>111</v>
      </c>
      <c r="H4">
        <v>21250000</v>
      </c>
    </row>
    <row r="5" spans="1:8" ht="225" x14ac:dyDescent="0.25">
      <c r="A5">
        <v>4</v>
      </c>
      <c r="B5" t="s">
        <v>123</v>
      </c>
      <c r="C5" t="s">
        <v>22</v>
      </c>
      <c r="D5" t="s">
        <v>126</v>
      </c>
      <c r="E5" t="s">
        <v>124</v>
      </c>
      <c r="F5" s="4" t="s">
        <v>131</v>
      </c>
      <c r="G5" t="s">
        <v>111</v>
      </c>
      <c r="H5">
        <v>49518640.399999999</v>
      </c>
    </row>
    <row r="6" spans="1:8" ht="409.5" x14ac:dyDescent="0.25">
      <c r="A6">
        <v>5</v>
      </c>
      <c r="B6" t="s">
        <v>119</v>
      </c>
      <c r="C6" t="s">
        <v>39</v>
      </c>
      <c r="D6" t="s">
        <v>126</v>
      </c>
      <c r="E6" t="s">
        <v>120</v>
      </c>
      <c r="F6" s="4" t="s">
        <v>114</v>
      </c>
      <c r="G6" t="s">
        <v>111</v>
      </c>
      <c r="H6">
        <v>10673753.5</v>
      </c>
    </row>
    <row r="7" spans="1:8" ht="409.5" x14ac:dyDescent="0.25">
      <c r="A7">
        <v>6</v>
      </c>
      <c r="B7" t="s">
        <v>121</v>
      </c>
      <c r="C7" t="s">
        <v>25</v>
      </c>
      <c r="D7" t="s">
        <v>126</v>
      </c>
      <c r="E7" s="4" t="s">
        <v>116</v>
      </c>
      <c r="F7" s="4" t="s">
        <v>122</v>
      </c>
      <c r="G7" t="s">
        <v>111</v>
      </c>
      <c r="H7">
        <v>15941836.199999999</v>
      </c>
    </row>
    <row r="8" spans="1:8" ht="330" x14ac:dyDescent="0.25">
      <c r="A8">
        <v>7</v>
      </c>
      <c r="B8" t="s">
        <v>155</v>
      </c>
      <c r="C8" t="s">
        <v>29</v>
      </c>
      <c r="D8" t="s">
        <v>126</v>
      </c>
      <c r="E8" s="4" t="s">
        <v>164</v>
      </c>
      <c r="F8" s="4" t="s">
        <v>157</v>
      </c>
      <c r="G8" t="s">
        <v>111</v>
      </c>
      <c r="H8">
        <v>18000000</v>
      </c>
    </row>
    <row r="9" spans="1:8" x14ac:dyDescent="0.25">
      <c r="A9">
        <v>8</v>
      </c>
      <c r="B9" t="s">
        <v>158</v>
      </c>
      <c r="C9" t="s">
        <v>29</v>
      </c>
      <c r="D9" t="s">
        <v>126</v>
      </c>
      <c r="E9" t="s">
        <v>159</v>
      </c>
      <c r="F9" t="s">
        <v>157</v>
      </c>
      <c r="G9" t="s">
        <v>111</v>
      </c>
      <c r="H9">
        <v>4000000</v>
      </c>
    </row>
    <row r="10" spans="1:8" ht="285" x14ac:dyDescent="0.25">
      <c r="A10">
        <v>9</v>
      </c>
      <c r="B10" t="s">
        <v>160</v>
      </c>
      <c r="C10" t="s">
        <v>29</v>
      </c>
      <c r="D10" t="s">
        <v>126</v>
      </c>
      <c r="E10" t="s">
        <v>162</v>
      </c>
      <c r="F10" s="4" t="s">
        <v>163</v>
      </c>
      <c r="G10" t="s">
        <v>111</v>
      </c>
      <c r="H10">
        <v>4297306</v>
      </c>
    </row>
    <row r="11" spans="1:8" ht="195" x14ac:dyDescent="0.25">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
  <sheetViews>
    <sheetView workbookViewId="0">
      <selection sqref="A1:H11"/>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v>
      </c>
      <c r="B2" t="s">
        <v>109</v>
      </c>
      <c r="C2" t="s">
        <v>22</v>
      </c>
      <c r="D2" t="s">
        <v>126</v>
      </c>
      <c r="E2" t="s">
        <v>110</v>
      </c>
      <c r="F2" s="4" t="s">
        <v>131</v>
      </c>
      <c r="G2" t="s">
        <v>111</v>
      </c>
      <c r="H2">
        <v>165324997.59999999</v>
      </c>
    </row>
    <row r="3" spans="1:8" ht="409.5" x14ac:dyDescent="0.25">
      <c r="A3">
        <v>2</v>
      </c>
      <c r="B3" t="s">
        <v>112</v>
      </c>
      <c r="C3" t="s">
        <v>22</v>
      </c>
      <c r="D3" t="s">
        <v>126</v>
      </c>
      <c r="E3" s="4" t="s">
        <v>140</v>
      </c>
      <c r="F3" s="4" t="s">
        <v>131</v>
      </c>
      <c r="G3" t="s">
        <v>111</v>
      </c>
      <c r="H3">
        <v>152821500</v>
      </c>
    </row>
    <row r="4" spans="1:8" ht="225" x14ac:dyDescent="0.25">
      <c r="A4">
        <v>3</v>
      </c>
      <c r="B4" t="s">
        <v>139</v>
      </c>
      <c r="C4" t="s">
        <v>22</v>
      </c>
      <c r="D4" t="s">
        <v>126</v>
      </c>
      <c r="E4" t="s">
        <v>113</v>
      </c>
      <c r="F4" s="4" t="s">
        <v>131</v>
      </c>
      <c r="G4" t="s">
        <v>111</v>
      </c>
      <c r="H4">
        <v>21250000</v>
      </c>
    </row>
    <row r="5" spans="1:8" ht="225" x14ac:dyDescent="0.25">
      <c r="A5">
        <v>4</v>
      </c>
      <c r="B5" t="s">
        <v>123</v>
      </c>
      <c r="C5" t="s">
        <v>22</v>
      </c>
      <c r="D5" t="s">
        <v>126</v>
      </c>
      <c r="E5" t="s">
        <v>124</v>
      </c>
      <c r="F5" s="4" t="s">
        <v>131</v>
      </c>
      <c r="G5" t="s">
        <v>111</v>
      </c>
      <c r="H5">
        <v>49518640.399999999</v>
      </c>
    </row>
    <row r="6" spans="1:8" ht="409.5" x14ac:dyDescent="0.25">
      <c r="A6">
        <v>5</v>
      </c>
      <c r="B6" t="s">
        <v>119</v>
      </c>
      <c r="C6" t="s">
        <v>39</v>
      </c>
      <c r="D6" t="s">
        <v>126</v>
      </c>
      <c r="E6" t="s">
        <v>120</v>
      </c>
      <c r="F6" s="4" t="s">
        <v>114</v>
      </c>
      <c r="G6" t="s">
        <v>111</v>
      </c>
      <c r="H6">
        <v>10673753.5</v>
      </c>
    </row>
    <row r="7" spans="1:8" ht="409.5" x14ac:dyDescent="0.25">
      <c r="A7">
        <v>6</v>
      </c>
      <c r="B7" t="s">
        <v>121</v>
      </c>
      <c r="C7" t="s">
        <v>25</v>
      </c>
      <c r="D7" t="s">
        <v>126</v>
      </c>
      <c r="E7" s="4" t="s">
        <v>116</v>
      </c>
      <c r="F7" s="4" t="s">
        <v>122</v>
      </c>
      <c r="G7" t="s">
        <v>111</v>
      </c>
      <c r="H7">
        <v>15941836.199999999</v>
      </c>
    </row>
    <row r="8" spans="1:8" ht="330" x14ac:dyDescent="0.25">
      <c r="A8">
        <v>7</v>
      </c>
      <c r="B8" t="s">
        <v>155</v>
      </c>
      <c r="C8" t="s">
        <v>29</v>
      </c>
      <c r="D8" t="s">
        <v>126</v>
      </c>
      <c r="E8" t="s">
        <v>156</v>
      </c>
      <c r="F8" s="4" t="s">
        <v>157</v>
      </c>
      <c r="G8" t="s">
        <v>111</v>
      </c>
      <c r="H8">
        <v>18000000</v>
      </c>
    </row>
    <row r="9" spans="1:8" ht="330" x14ac:dyDescent="0.25">
      <c r="A9">
        <v>8</v>
      </c>
      <c r="B9" t="s">
        <v>158</v>
      </c>
      <c r="C9" t="s">
        <v>29</v>
      </c>
      <c r="D9" t="s">
        <v>126</v>
      </c>
      <c r="E9" t="s">
        <v>159</v>
      </c>
      <c r="F9" s="4" t="s">
        <v>157</v>
      </c>
      <c r="G9" t="s">
        <v>111</v>
      </c>
      <c r="H9">
        <v>4000000</v>
      </c>
    </row>
    <row r="10" spans="1:8" ht="285" x14ac:dyDescent="0.25">
      <c r="A10">
        <v>9</v>
      </c>
      <c r="B10" t="s">
        <v>160</v>
      </c>
      <c r="C10" t="s">
        <v>29</v>
      </c>
      <c r="D10" t="s">
        <v>126</v>
      </c>
      <c r="E10" s="4" t="s">
        <v>162</v>
      </c>
      <c r="F10" s="4" t="s">
        <v>163</v>
      </c>
      <c r="G10" t="s">
        <v>111</v>
      </c>
      <c r="H10">
        <v>4297306</v>
      </c>
    </row>
    <row r="11" spans="1:8" ht="195" x14ac:dyDescent="0.25">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workbookViewId="0">
      <selection activeCell="E17" sqref="E17"/>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v>
      </c>
      <c r="B2" t="s">
        <v>109</v>
      </c>
      <c r="C2" t="s">
        <v>22</v>
      </c>
      <c r="D2" t="s">
        <v>126</v>
      </c>
      <c r="E2" t="s">
        <v>110</v>
      </c>
      <c r="F2" s="4" t="s">
        <v>131</v>
      </c>
      <c r="G2" t="s">
        <v>111</v>
      </c>
      <c r="H2">
        <v>165324997.59999999</v>
      </c>
    </row>
    <row r="3" spans="1:8" ht="409.5" x14ac:dyDescent="0.25">
      <c r="A3">
        <v>2</v>
      </c>
      <c r="B3" t="s">
        <v>112</v>
      </c>
      <c r="C3" t="s">
        <v>22</v>
      </c>
      <c r="D3" t="s">
        <v>126</v>
      </c>
      <c r="E3" s="4" t="s">
        <v>140</v>
      </c>
      <c r="F3" s="4" t="s">
        <v>131</v>
      </c>
      <c r="G3" t="s">
        <v>111</v>
      </c>
      <c r="H3">
        <v>152821500</v>
      </c>
    </row>
    <row r="4" spans="1:8" ht="225" x14ac:dyDescent="0.25">
      <c r="A4">
        <v>3</v>
      </c>
      <c r="B4" t="s">
        <v>139</v>
      </c>
      <c r="C4" t="s">
        <v>22</v>
      </c>
      <c r="D4" t="s">
        <v>126</v>
      </c>
      <c r="E4" t="s">
        <v>113</v>
      </c>
      <c r="F4" s="4" t="s">
        <v>131</v>
      </c>
      <c r="G4" t="s">
        <v>111</v>
      </c>
      <c r="H4">
        <v>21250000</v>
      </c>
    </row>
    <row r="5" spans="1:8" ht="225" x14ac:dyDescent="0.25">
      <c r="A5">
        <v>4</v>
      </c>
      <c r="B5" t="s">
        <v>123</v>
      </c>
      <c r="C5" t="s">
        <v>22</v>
      </c>
      <c r="D5" t="s">
        <v>126</v>
      </c>
      <c r="E5" t="s">
        <v>124</v>
      </c>
      <c r="F5" s="4" t="s">
        <v>131</v>
      </c>
      <c r="G5" t="s">
        <v>111</v>
      </c>
      <c r="H5">
        <v>49518640.399999999</v>
      </c>
    </row>
    <row r="6" spans="1:8" ht="409.5" x14ac:dyDescent="0.25">
      <c r="A6">
        <v>5</v>
      </c>
      <c r="B6" t="s">
        <v>119</v>
      </c>
      <c r="C6" t="s">
        <v>39</v>
      </c>
      <c r="D6" t="s">
        <v>126</v>
      </c>
      <c r="E6" t="s">
        <v>120</v>
      </c>
      <c r="F6" s="4" t="s">
        <v>114</v>
      </c>
      <c r="G6" t="s">
        <v>111</v>
      </c>
      <c r="H6">
        <v>10673753.5</v>
      </c>
    </row>
    <row r="7" spans="1:8" ht="409.5" x14ac:dyDescent="0.25">
      <c r="A7">
        <v>6</v>
      </c>
      <c r="B7" t="s">
        <v>121</v>
      </c>
      <c r="C7" t="s">
        <v>25</v>
      </c>
      <c r="D7" t="s">
        <v>126</v>
      </c>
      <c r="E7" s="4" t="s">
        <v>116</v>
      </c>
      <c r="F7" s="4" t="s">
        <v>122</v>
      </c>
      <c r="G7" t="s">
        <v>111</v>
      </c>
      <c r="H7">
        <v>15941836.199999999</v>
      </c>
    </row>
    <row r="8" spans="1:8" ht="330" x14ac:dyDescent="0.25">
      <c r="A8">
        <v>7</v>
      </c>
      <c r="B8" t="s">
        <v>155</v>
      </c>
      <c r="C8" t="s">
        <v>29</v>
      </c>
      <c r="D8" t="s">
        <v>126</v>
      </c>
      <c r="E8" t="s">
        <v>165</v>
      </c>
      <c r="F8" s="4" t="s">
        <v>157</v>
      </c>
      <c r="G8" t="s">
        <v>111</v>
      </c>
      <c r="H8">
        <v>18000000</v>
      </c>
    </row>
    <row r="9" spans="1:8" ht="330" x14ac:dyDescent="0.25">
      <c r="A9">
        <v>8</v>
      </c>
      <c r="B9" t="s">
        <v>158</v>
      </c>
      <c r="C9" t="s">
        <v>29</v>
      </c>
      <c r="D9" t="s">
        <v>126</v>
      </c>
      <c r="E9" t="s">
        <v>159</v>
      </c>
      <c r="F9" s="4" t="s">
        <v>157</v>
      </c>
      <c r="G9" t="s">
        <v>111</v>
      </c>
      <c r="H9">
        <v>4000000</v>
      </c>
    </row>
    <row r="10" spans="1:8" ht="285" x14ac:dyDescent="0.25">
      <c r="A10">
        <v>9</v>
      </c>
      <c r="B10" t="s">
        <v>160</v>
      </c>
      <c r="C10" t="s">
        <v>29</v>
      </c>
      <c r="D10" t="s">
        <v>126</v>
      </c>
      <c r="E10" s="4" t="s">
        <v>162</v>
      </c>
      <c r="F10" s="4" t="s">
        <v>163</v>
      </c>
      <c r="G10" t="s">
        <v>111</v>
      </c>
      <c r="H10">
        <v>4297306</v>
      </c>
    </row>
    <row r="11" spans="1:8" ht="195" x14ac:dyDescent="0.25">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
  <sheetViews>
    <sheetView workbookViewId="0">
      <selection activeCell="E20" sqref="E20"/>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14</v>
      </c>
      <c r="B2" t="s">
        <v>135</v>
      </c>
      <c r="C2" t="s">
        <v>128</v>
      </c>
      <c r="D2" t="s">
        <v>129</v>
      </c>
      <c r="E2" t="s">
        <v>136</v>
      </c>
      <c r="F2" s="4" t="s">
        <v>131</v>
      </c>
      <c r="G2" t="s">
        <v>111</v>
      </c>
      <c r="H2">
        <v>267750000</v>
      </c>
    </row>
    <row r="3" spans="1:8" ht="210" x14ac:dyDescent="0.25">
      <c r="A3">
        <v>13</v>
      </c>
      <c r="B3" t="s">
        <v>134</v>
      </c>
      <c r="C3" t="s">
        <v>128</v>
      </c>
      <c r="D3" t="s">
        <v>129</v>
      </c>
      <c r="E3" s="4" t="s">
        <v>166</v>
      </c>
      <c r="F3" s="4" t="s">
        <v>131</v>
      </c>
      <c r="G3" t="s">
        <v>111</v>
      </c>
      <c r="H3">
        <v>89837398</v>
      </c>
    </row>
    <row r="4" spans="1:8" ht="210" x14ac:dyDescent="0.25">
      <c r="A4">
        <v>12</v>
      </c>
      <c r="B4" t="s">
        <v>132</v>
      </c>
      <c r="C4" t="s">
        <v>128</v>
      </c>
      <c r="D4" t="s">
        <v>129</v>
      </c>
      <c r="E4" t="s">
        <v>133</v>
      </c>
      <c r="F4" s="4" t="s">
        <v>131</v>
      </c>
      <c r="G4" t="s">
        <v>111</v>
      </c>
      <c r="H4">
        <v>50084349.590000004</v>
      </c>
    </row>
    <row r="5" spans="1:8" ht="225" x14ac:dyDescent="0.25">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
  <sheetViews>
    <sheetView workbookViewId="0">
      <selection sqref="A1:H11"/>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v>
      </c>
      <c r="B2" t="s">
        <v>109</v>
      </c>
      <c r="C2" t="s">
        <v>22</v>
      </c>
      <c r="D2" t="s">
        <v>126</v>
      </c>
      <c r="E2" t="s">
        <v>110</v>
      </c>
      <c r="F2" s="4" t="s">
        <v>131</v>
      </c>
      <c r="G2" t="s">
        <v>111</v>
      </c>
      <c r="H2">
        <v>165324997.59999999</v>
      </c>
    </row>
    <row r="3" spans="1:8" ht="409.5" x14ac:dyDescent="0.25">
      <c r="A3">
        <v>2</v>
      </c>
      <c r="B3" t="s">
        <v>112</v>
      </c>
      <c r="C3" t="s">
        <v>22</v>
      </c>
      <c r="D3" t="s">
        <v>126</v>
      </c>
      <c r="E3" s="4" t="s">
        <v>140</v>
      </c>
      <c r="F3" s="4" t="s">
        <v>131</v>
      </c>
      <c r="G3" t="s">
        <v>111</v>
      </c>
      <c r="H3">
        <v>152821500</v>
      </c>
    </row>
    <row r="4" spans="1:8" ht="225" x14ac:dyDescent="0.25">
      <c r="A4">
        <v>3</v>
      </c>
      <c r="B4" t="s">
        <v>139</v>
      </c>
      <c r="C4" t="s">
        <v>22</v>
      </c>
      <c r="D4" t="s">
        <v>126</v>
      </c>
      <c r="E4" t="s">
        <v>113</v>
      </c>
      <c r="F4" s="4" t="s">
        <v>131</v>
      </c>
      <c r="G4" t="s">
        <v>111</v>
      </c>
      <c r="H4">
        <v>21250000</v>
      </c>
    </row>
    <row r="5" spans="1:8" ht="225" x14ac:dyDescent="0.25">
      <c r="A5">
        <v>4</v>
      </c>
      <c r="B5" t="s">
        <v>123</v>
      </c>
      <c r="C5" t="s">
        <v>22</v>
      </c>
      <c r="D5" t="s">
        <v>126</v>
      </c>
      <c r="E5" t="s">
        <v>124</v>
      </c>
      <c r="F5" s="4" t="s">
        <v>131</v>
      </c>
      <c r="G5" t="s">
        <v>111</v>
      </c>
      <c r="H5">
        <v>49518640.399999999</v>
      </c>
    </row>
    <row r="6" spans="1:8" ht="409.5" x14ac:dyDescent="0.25">
      <c r="A6">
        <v>5</v>
      </c>
      <c r="B6" t="s">
        <v>119</v>
      </c>
      <c r="C6" t="s">
        <v>39</v>
      </c>
      <c r="D6" t="s">
        <v>126</v>
      </c>
      <c r="E6" t="s">
        <v>120</v>
      </c>
      <c r="F6" s="4" t="s">
        <v>114</v>
      </c>
      <c r="G6" t="s">
        <v>111</v>
      </c>
      <c r="H6">
        <v>10673753.5</v>
      </c>
    </row>
    <row r="7" spans="1:8" ht="409.5" x14ac:dyDescent="0.25">
      <c r="A7">
        <v>6</v>
      </c>
      <c r="B7" t="s">
        <v>121</v>
      </c>
      <c r="C7" t="s">
        <v>25</v>
      </c>
      <c r="D7" t="s">
        <v>126</v>
      </c>
      <c r="E7" s="4" t="s">
        <v>116</v>
      </c>
      <c r="F7" s="4" t="s">
        <v>122</v>
      </c>
      <c r="G7" t="s">
        <v>111</v>
      </c>
      <c r="H7">
        <v>15941836.199999999</v>
      </c>
    </row>
    <row r="8" spans="1:8" ht="330" x14ac:dyDescent="0.25">
      <c r="A8">
        <v>7</v>
      </c>
      <c r="B8" t="s">
        <v>155</v>
      </c>
      <c r="C8" t="s">
        <v>29</v>
      </c>
      <c r="D8" t="s">
        <v>126</v>
      </c>
      <c r="E8" t="s">
        <v>165</v>
      </c>
      <c r="F8" s="4" t="s">
        <v>157</v>
      </c>
      <c r="G8" t="s">
        <v>111</v>
      </c>
      <c r="H8">
        <v>18000000</v>
      </c>
    </row>
    <row r="9" spans="1:8" ht="330" x14ac:dyDescent="0.25">
      <c r="A9">
        <v>8</v>
      </c>
      <c r="B9" t="s">
        <v>158</v>
      </c>
      <c r="C9" t="s">
        <v>29</v>
      </c>
      <c r="D9" t="s">
        <v>126</v>
      </c>
      <c r="E9" t="s">
        <v>159</v>
      </c>
      <c r="F9" s="4" t="s">
        <v>157</v>
      </c>
      <c r="G9" t="s">
        <v>111</v>
      </c>
      <c r="H9">
        <v>4000000</v>
      </c>
    </row>
    <row r="10" spans="1:8" ht="285" x14ac:dyDescent="0.25">
      <c r="A10">
        <v>9</v>
      </c>
      <c r="B10" t="s">
        <v>160</v>
      </c>
      <c r="C10" t="s">
        <v>29</v>
      </c>
      <c r="D10" t="s">
        <v>126</v>
      </c>
      <c r="E10" s="4" t="s">
        <v>162</v>
      </c>
      <c r="F10" s="4" t="s">
        <v>163</v>
      </c>
      <c r="G10" t="s">
        <v>111</v>
      </c>
      <c r="H10">
        <v>4297306</v>
      </c>
    </row>
    <row r="11" spans="1:8" ht="195" x14ac:dyDescent="0.25">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topLeftCell="C1" workbookViewId="0">
      <selection activeCell="G14" sqref="G14"/>
    </sheetView>
  </sheetViews>
  <sheetFormatPr defaultRowHeight="15" x14ac:dyDescent="0.25"/>
  <cols>
    <col min="2" max="2" width="41.4257812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14</v>
      </c>
      <c r="B2" t="s">
        <v>135</v>
      </c>
      <c r="C2" t="s">
        <v>128</v>
      </c>
      <c r="D2" t="s">
        <v>126</v>
      </c>
      <c r="E2" t="s">
        <v>136</v>
      </c>
      <c r="F2" s="4" t="s">
        <v>131</v>
      </c>
      <c r="G2" t="s">
        <v>111</v>
      </c>
      <c r="H2">
        <v>25000000</v>
      </c>
    </row>
    <row r="3" spans="1:8" ht="210" x14ac:dyDescent="0.25">
      <c r="A3">
        <v>13</v>
      </c>
      <c r="B3" t="s">
        <v>134</v>
      </c>
      <c r="C3" t="s">
        <v>128</v>
      </c>
      <c r="D3" t="s">
        <v>129</v>
      </c>
      <c r="E3" s="4" t="s">
        <v>166</v>
      </c>
      <c r="F3" s="4" t="s">
        <v>131</v>
      </c>
      <c r="G3" t="s">
        <v>111</v>
      </c>
      <c r="H3">
        <v>89837398</v>
      </c>
    </row>
    <row r="4" spans="1:8" ht="210" x14ac:dyDescent="0.25">
      <c r="A4">
        <v>12</v>
      </c>
      <c r="B4" t="s">
        <v>132</v>
      </c>
      <c r="C4" t="s">
        <v>128</v>
      </c>
      <c r="D4" t="s">
        <v>129</v>
      </c>
      <c r="E4" t="s">
        <v>133</v>
      </c>
      <c r="F4" s="4" t="s">
        <v>131</v>
      </c>
      <c r="G4" t="s">
        <v>111</v>
      </c>
      <c r="H4">
        <v>50084349.590000004</v>
      </c>
    </row>
    <row r="5" spans="1:8" ht="225" x14ac:dyDescent="0.25">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
  <sheetViews>
    <sheetView topLeftCell="C1" workbookViewId="0">
      <selection activeCell="H8" sqref="H8"/>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14</v>
      </c>
      <c r="B2" t="s">
        <v>135</v>
      </c>
      <c r="C2" t="s">
        <v>128</v>
      </c>
      <c r="D2" t="s">
        <v>126</v>
      </c>
      <c r="E2" t="s">
        <v>136</v>
      </c>
      <c r="F2" s="4" t="s">
        <v>131</v>
      </c>
      <c r="G2" t="s">
        <v>111</v>
      </c>
      <c r="H2">
        <v>25000000</v>
      </c>
    </row>
    <row r="3" spans="1:8" ht="210" x14ac:dyDescent="0.25">
      <c r="A3">
        <v>13</v>
      </c>
      <c r="B3" t="s">
        <v>134</v>
      </c>
      <c r="C3" t="s">
        <v>128</v>
      </c>
      <c r="D3" t="s">
        <v>129</v>
      </c>
      <c r="E3" s="4" t="s">
        <v>166</v>
      </c>
      <c r="F3" s="4" t="s">
        <v>131</v>
      </c>
      <c r="G3" t="s">
        <v>111</v>
      </c>
      <c r="H3">
        <v>89837398</v>
      </c>
    </row>
    <row r="4" spans="1:8" ht="210" x14ac:dyDescent="0.25">
      <c r="A4">
        <v>12</v>
      </c>
      <c r="B4" t="s">
        <v>132</v>
      </c>
      <c r="C4" t="s">
        <v>128</v>
      </c>
      <c r="D4" t="s">
        <v>129</v>
      </c>
      <c r="E4" t="s">
        <v>133</v>
      </c>
      <c r="F4" s="4" t="s">
        <v>131</v>
      </c>
      <c r="G4" t="s">
        <v>111</v>
      </c>
      <c r="H4">
        <v>50084349.590000004</v>
      </c>
    </row>
    <row r="5" spans="1:8" ht="225" x14ac:dyDescent="0.25">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1"/>
  <sheetViews>
    <sheetView workbookViewId="0">
      <selection sqref="A1:H11"/>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v>
      </c>
      <c r="B2" t="s">
        <v>109</v>
      </c>
      <c r="C2" t="s">
        <v>22</v>
      </c>
      <c r="D2" t="s">
        <v>126</v>
      </c>
      <c r="E2" t="s">
        <v>110</v>
      </c>
      <c r="F2" s="4" t="s">
        <v>131</v>
      </c>
      <c r="G2" t="s">
        <v>111</v>
      </c>
      <c r="H2">
        <v>165324997.59999999</v>
      </c>
    </row>
    <row r="3" spans="1:8" ht="409.5" x14ac:dyDescent="0.25">
      <c r="A3">
        <v>2</v>
      </c>
      <c r="B3" t="s">
        <v>112</v>
      </c>
      <c r="C3" t="s">
        <v>22</v>
      </c>
      <c r="D3" t="s">
        <v>126</v>
      </c>
      <c r="E3" s="4" t="s">
        <v>140</v>
      </c>
      <c r="F3" s="4" t="s">
        <v>131</v>
      </c>
      <c r="G3" t="s">
        <v>111</v>
      </c>
      <c r="H3">
        <v>152821500</v>
      </c>
    </row>
    <row r="4" spans="1:8" ht="225" x14ac:dyDescent="0.25">
      <c r="A4">
        <v>3</v>
      </c>
      <c r="B4" t="s">
        <v>139</v>
      </c>
      <c r="C4" t="s">
        <v>22</v>
      </c>
      <c r="D4" t="s">
        <v>126</v>
      </c>
      <c r="E4" t="s">
        <v>113</v>
      </c>
      <c r="F4" s="4" t="s">
        <v>131</v>
      </c>
      <c r="G4" t="s">
        <v>111</v>
      </c>
      <c r="H4">
        <v>21250000</v>
      </c>
    </row>
    <row r="5" spans="1:8" ht="225" x14ac:dyDescent="0.25">
      <c r="A5">
        <v>4</v>
      </c>
      <c r="B5" t="s">
        <v>123</v>
      </c>
      <c r="C5" t="s">
        <v>22</v>
      </c>
      <c r="D5" t="s">
        <v>126</v>
      </c>
      <c r="E5" t="s">
        <v>124</v>
      </c>
      <c r="F5" s="4" t="s">
        <v>131</v>
      </c>
      <c r="G5" t="s">
        <v>111</v>
      </c>
      <c r="H5">
        <v>49518640.399999999</v>
      </c>
    </row>
    <row r="6" spans="1:8" ht="409.5" x14ac:dyDescent="0.25">
      <c r="A6">
        <v>5</v>
      </c>
      <c r="B6" t="s">
        <v>119</v>
      </c>
      <c r="C6" t="s">
        <v>39</v>
      </c>
      <c r="D6" t="s">
        <v>126</v>
      </c>
      <c r="E6" t="s">
        <v>120</v>
      </c>
      <c r="F6" s="4" t="s">
        <v>114</v>
      </c>
      <c r="G6" t="s">
        <v>111</v>
      </c>
      <c r="H6">
        <v>10673753.5</v>
      </c>
    </row>
    <row r="7" spans="1:8" ht="409.5" x14ac:dyDescent="0.25">
      <c r="A7">
        <v>6</v>
      </c>
      <c r="B7" t="s">
        <v>121</v>
      </c>
      <c r="C7" t="s">
        <v>25</v>
      </c>
      <c r="D7" t="s">
        <v>126</v>
      </c>
      <c r="E7" s="4" t="s">
        <v>116</v>
      </c>
      <c r="F7" s="4" t="s">
        <v>122</v>
      </c>
      <c r="G7" t="s">
        <v>111</v>
      </c>
      <c r="H7">
        <v>15941836.199999999</v>
      </c>
    </row>
    <row r="8" spans="1:8" ht="330" x14ac:dyDescent="0.25">
      <c r="A8">
        <v>7</v>
      </c>
      <c r="B8" t="s">
        <v>155</v>
      </c>
      <c r="C8" t="s">
        <v>29</v>
      </c>
      <c r="D8" t="s">
        <v>126</v>
      </c>
      <c r="E8" t="s">
        <v>165</v>
      </c>
      <c r="F8" s="4" t="s">
        <v>157</v>
      </c>
      <c r="G8" t="s">
        <v>111</v>
      </c>
      <c r="H8">
        <v>18000000</v>
      </c>
    </row>
    <row r="9" spans="1:8" ht="330" x14ac:dyDescent="0.25">
      <c r="A9">
        <v>8</v>
      </c>
      <c r="B9" t="s">
        <v>158</v>
      </c>
      <c r="C9" t="s">
        <v>29</v>
      </c>
      <c r="D9" t="s">
        <v>126</v>
      </c>
      <c r="E9" t="s">
        <v>159</v>
      </c>
      <c r="F9" s="4" t="s">
        <v>157</v>
      </c>
      <c r="G9" t="s">
        <v>111</v>
      </c>
      <c r="H9">
        <v>4000000</v>
      </c>
    </row>
    <row r="10" spans="1:8" ht="285" x14ac:dyDescent="0.25">
      <c r="A10">
        <v>9</v>
      </c>
      <c r="B10" t="s">
        <v>160</v>
      </c>
      <c r="C10" t="s">
        <v>29</v>
      </c>
      <c r="D10" t="s">
        <v>126</v>
      </c>
      <c r="E10" s="4" t="s">
        <v>162</v>
      </c>
      <c r="F10" s="4" t="s">
        <v>163</v>
      </c>
      <c r="G10" t="s">
        <v>111</v>
      </c>
      <c r="H10">
        <v>4297306</v>
      </c>
    </row>
    <row r="11" spans="1:8" ht="195" x14ac:dyDescent="0.25">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
  <sheetViews>
    <sheetView workbookViewId="0">
      <selection sqref="A1:H11"/>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v>
      </c>
      <c r="B2" t="s">
        <v>109</v>
      </c>
      <c r="C2" t="s">
        <v>22</v>
      </c>
      <c r="D2" t="s">
        <v>126</v>
      </c>
      <c r="E2" t="s">
        <v>110</v>
      </c>
      <c r="F2" s="4" t="s">
        <v>131</v>
      </c>
      <c r="G2" t="s">
        <v>111</v>
      </c>
      <c r="H2">
        <v>165324997.59999999</v>
      </c>
    </row>
    <row r="3" spans="1:8" ht="409.5" x14ac:dyDescent="0.25">
      <c r="A3">
        <v>2</v>
      </c>
      <c r="B3" t="s">
        <v>112</v>
      </c>
      <c r="C3" t="s">
        <v>22</v>
      </c>
      <c r="D3" t="s">
        <v>126</v>
      </c>
      <c r="E3" s="4" t="s">
        <v>140</v>
      </c>
      <c r="F3" s="4" t="s">
        <v>131</v>
      </c>
      <c r="G3" t="s">
        <v>111</v>
      </c>
      <c r="H3">
        <v>152821500</v>
      </c>
    </row>
    <row r="4" spans="1:8" ht="225" x14ac:dyDescent="0.25">
      <c r="A4">
        <v>3</v>
      </c>
      <c r="B4" t="s">
        <v>139</v>
      </c>
      <c r="C4" t="s">
        <v>22</v>
      </c>
      <c r="D4" t="s">
        <v>126</v>
      </c>
      <c r="E4" t="s">
        <v>113</v>
      </c>
      <c r="F4" s="4" t="s">
        <v>131</v>
      </c>
      <c r="G4" t="s">
        <v>111</v>
      </c>
      <c r="H4">
        <v>21250000</v>
      </c>
    </row>
    <row r="5" spans="1:8" ht="225" x14ac:dyDescent="0.25">
      <c r="A5">
        <v>4</v>
      </c>
      <c r="B5" t="s">
        <v>123</v>
      </c>
      <c r="C5" t="s">
        <v>22</v>
      </c>
      <c r="D5" t="s">
        <v>126</v>
      </c>
      <c r="E5" t="s">
        <v>124</v>
      </c>
      <c r="F5" s="4" t="s">
        <v>131</v>
      </c>
      <c r="G5" t="s">
        <v>111</v>
      </c>
      <c r="H5">
        <v>49518640.399999999</v>
      </c>
    </row>
    <row r="6" spans="1:8" ht="409.5" x14ac:dyDescent="0.25">
      <c r="A6">
        <v>5</v>
      </c>
      <c r="B6" t="s">
        <v>119</v>
      </c>
      <c r="C6" t="s">
        <v>39</v>
      </c>
      <c r="D6" t="s">
        <v>126</v>
      </c>
      <c r="E6" t="s">
        <v>120</v>
      </c>
      <c r="F6" s="4" t="s">
        <v>114</v>
      </c>
      <c r="G6" t="s">
        <v>111</v>
      </c>
      <c r="H6">
        <v>10673753.5</v>
      </c>
    </row>
    <row r="7" spans="1:8" ht="409.5" x14ac:dyDescent="0.25">
      <c r="A7">
        <v>6</v>
      </c>
      <c r="B7" t="s">
        <v>121</v>
      </c>
      <c r="C7" t="s">
        <v>25</v>
      </c>
      <c r="D7" t="s">
        <v>126</v>
      </c>
      <c r="E7" s="4" t="s">
        <v>116</v>
      </c>
      <c r="F7" s="4" t="s">
        <v>122</v>
      </c>
      <c r="G7" t="s">
        <v>111</v>
      </c>
      <c r="H7">
        <v>15941836.199999999</v>
      </c>
    </row>
    <row r="8" spans="1:8" ht="330" x14ac:dyDescent="0.25">
      <c r="A8">
        <v>7</v>
      </c>
      <c r="B8" t="s">
        <v>155</v>
      </c>
      <c r="C8" t="s">
        <v>29</v>
      </c>
      <c r="D8" t="s">
        <v>126</v>
      </c>
      <c r="E8" t="s">
        <v>165</v>
      </c>
      <c r="F8" s="4" t="s">
        <v>157</v>
      </c>
      <c r="G8" t="s">
        <v>111</v>
      </c>
      <c r="H8">
        <v>18000000</v>
      </c>
    </row>
    <row r="9" spans="1:8" ht="330" x14ac:dyDescent="0.25">
      <c r="A9">
        <v>8</v>
      </c>
      <c r="B9" t="s">
        <v>158</v>
      </c>
      <c r="C9" t="s">
        <v>29</v>
      </c>
      <c r="D9" t="s">
        <v>126</v>
      </c>
      <c r="E9" t="s">
        <v>159</v>
      </c>
      <c r="F9" s="4" t="s">
        <v>157</v>
      </c>
      <c r="G9" t="s">
        <v>111</v>
      </c>
      <c r="H9">
        <v>4000000</v>
      </c>
    </row>
    <row r="10" spans="1:8" ht="285" x14ac:dyDescent="0.25">
      <c r="A10">
        <v>9</v>
      </c>
      <c r="B10" t="s">
        <v>160</v>
      </c>
      <c r="C10" t="s">
        <v>29</v>
      </c>
      <c r="D10" t="s">
        <v>126</v>
      </c>
      <c r="E10" s="4" t="s">
        <v>162</v>
      </c>
      <c r="F10" s="4" t="s">
        <v>163</v>
      </c>
      <c r="G10" t="s">
        <v>111</v>
      </c>
      <c r="H10">
        <v>4297306</v>
      </c>
    </row>
    <row r="11" spans="1:8" ht="195" x14ac:dyDescent="0.25">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
  <sheetViews>
    <sheetView topLeftCell="C1" workbookViewId="0">
      <selection activeCell="E11" sqref="E11"/>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14</v>
      </c>
      <c r="B2" t="s">
        <v>135</v>
      </c>
      <c r="C2" t="s">
        <v>128</v>
      </c>
      <c r="D2" t="s">
        <v>129</v>
      </c>
      <c r="E2" t="s">
        <v>136</v>
      </c>
      <c r="F2" s="4" t="s">
        <v>131</v>
      </c>
      <c r="G2" t="s">
        <v>111</v>
      </c>
      <c r="H2">
        <v>267750000</v>
      </c>
    </row>
    <row r="3" spans="1:8" ht="210" x14ac:dyDescent="0.25">
      <c r="A3">
        <v>13</v>
      </c>
      <c r="B3" t="s">
        <v>134</v>
      </c>
      <c r="C3" t="s">
        <v>128</v>
      </c>
      <c r="D3" t="s">
        <v>129</v>
      </c>
      <c r="E3" s="4" t="s">
        <v>166</v>
      </c>
      <c r="F3" s="4" t="s">
        <v>131</v>
      </c>
      <c r="G3" t="s">
        <v>111</v>
      </c>
      <c r="H3">
        <v>89837398</v>
      </c>
    </row>
    <row r="4" spans="1:8" ht="210" x14ac:dyDescent="0.25">
      <c r="A4">
        <v>12</v>
      </c>
      <c r="B4" t="s">
        <v>132</v>
      </c>
      <c r="C4" t="s">
        <v>128</v>
      </c>
      <c r="D4" t="s">
        <v>129</v>
      </c>
      <c r="E4" t="s">
        <v>133</v>
      </c>
      <c r="F4" s="4" t="s">
        <v>131</v>
      </c>
      <c r="G4" t="s">
        <v>111</v>
      </c>
      <c r="H4">
        <v>50084349.590000004</v>
      </c>
    </row>
    <row r="5" spans="1:8" ht="225" x14ac:dyDescent="0.25">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
  <sheetViews>
    <sheetView workbookViewId="0">
      <selection activeCell="C13" sqref="C13"/>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x14ac:dyDescent="0.25">
      <c r="F2" s="4"/>
    </row>
    <row r="3" spans="1:8" ht="210" x14ac:dyDescent="0.25">
      <c r="A3">
        <v>13</v>
      </c>
      <c r="B3" t="s">
        <v>134</v>
      </c>
      <c r="C3" t="s">
        <v>128</v>
      </c>
      <c r="D3" t="s">
        <v>129</v>
      </c>
      <c r="E3" s="4" t="s">
        <v>166</v>
      </c>
      <c r="F3" s="4" t="s">
        <v>131</v>
      </c>
      <c r="G3" t="s">
        <v>111</v>
      </c>
      <c r="H3">
        <v>89837398</v>
      </c>
    </row>
    <row r="4" spans="1:8" ht="210" x14ac:dyDescent="0.25">
      <c r="A4">
        <v>12</v>
      </c>
      <c r="B4" t="s">
        <v>132</v>
      </c>
      <c r="C4" t="s">
        <v>128</v>
      </c>
      <c r="D4" t="s">
        <v>129</v>
      </c>
      <c r="E4" t="s">
        <v>133</v>
      </c>
      <c r="F4" s="4" t="s">
        <v>131</v>
      </c>
      <c r="G4" t="s">
        <v>111</v>
      </c>
      <c r="H4">
        <v>50084349.590000004</v>
      </c>
    </row>
    <row r="5" spans="1:8" ht="210" x14ac:dyDescent="0.25">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
  <sheetViews>
    <sheetView workbookViewId="0">
      <selection activeCell="H10" sqref="H10"/>
    </sheetView>
  </sheetViews>
  <sheetFormatPr defaultRowHeight="15" x14ac:dyDescent="0.25"/>
  <cols>
    <col min="2" max="2" width="14.85546875" customWidth="1"/>
    <col min="3" max="3" width="32.5703125" customWidth="1"/>
    <col min="4" max="4" width="27.85546875" customWidth="1"/>
    <col min="5" max="5" width="55.42578125" customWidth="1"/>
    <col min="6" max="6" width="39.7109375" customWidth="1"/>
    <col min="7" max="7" width="15" customWidth="1"/>
    <col min="8" max="8" width="33.28515625" customWidth="1"/>
  </cols>
  <sheetData>
    <row r="1" spans="1:8" x14ac:dyDescent="0.25">
      <c r="A1" t="s">
        <v>5</v>
      </c>
      <c r="B1" t="s">
        <v>6</v>
      </c>
      <c r="C1" t="s">
        <v>7</v>
      </c>
      <c r="D1" t="s">
        <v>125</v>
      </c>
      <c r="E1" t="s">
        <v>8</v>
      </c>
      <c r="F1" t="s">
        <v>9</v>
      </c>
      <c r="G1" t="s">
        <v>10</v>
      </c>
      <c r="H1" t="s">
        <v>107</v>
      </c>
    </row>
    <row r="2" spans="1:8" ht="210" x14ac:dyDescent="0.25">
      <c r="A2">
        <v>14</v>
      </c>
      <c r="B2" t="s">
        <v>135</v>
      </c>
      <c r="C2" t="s">
        <v>128</v>
      </c>
      <c r="D2" t="s">
        <v>129</v>
      </c>
      <c r="E2" t="s">
        <v>136</v>
      </c>
      <c r="F2" s="4" t="s">
        <v>131</v>
      </c>
      <c r="G2" t="s">
        <v>111</v>
      </c>
    </row>
    <row r="3" spans="1:8" ht="210" x14ac:dyDescent="0.25">
      <c r="A3">
        <v>13</v>
      </c>
      <c r="B3" t="s">
        <v>134</v>
      </c>
      <c r="C3" t="s">
        <v>128</v>
      </c>
      <c r="D3" t="s">
        <v>129</v>
      </c>
      <c r="E3" s="4" t="s">
        <v>166</v>
      </c>
      <c r="F3" s="4" t="s">
        <v>131</v>
      </c>
      <c r="G3" t="s">
        <v>111</v>
      </c>
      <c r="H3">
        <v>89837398</v>
      </c>
    </row>
    <row r="4" spans="1:8" ht="210" x14ac:dyDescent="0.25">
      <c r="A4">
        <v>12</v>
      </c>
      <c r="B4" t="s">
        <v>132</v>
      </c>
      <c r="C4" t="s">
        <v>128</v>
      </c>
      <c r="D4" t="s">
        <v>129</v>
      </c>
      <c r="E4" t="s">
        <v>133</v>
      </c>
      <c r="F4" s="4" t="s">
        <v>131</v>
      </c>
      <c r="G4" t="s">
        <v>111</v>
      </c>
      <c r="H4">
        <v>50084349.590000004</v>
      </c>
    </row>
    <row r="5" spans="1:8" ht="225" x14ac:dyDescent="0.25">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E153-62E0-488E-8356-CEF450C783DA}">
  <dimension ref="A1:H20"/>
  <sheetViews>
    <sheetView workbookViewId="0">
      <selection activeCell="A3" sqref="A3:H20"/>
    </sheetView>
  </sheetViews>
  <sheetFormatPr defaultRowHeight="15" x14ac:dyDescent="0.25"/>
  <cols>
    <col min="1" max="1" width="149.5703125" bestFit="1" customWidth="1"/>
    <col min="2" max="2" width="33.42578125" bestFit="1" customWidth="1"/>
    <col min="3" max="4" width="255.7109375" bestFit="1" customWidth="1"/>
    <col min="5" max="5" width="60.5703125" bestFit="1" customWidth="1"/>
    <col min="6" max="6" width="96.28515625" bestFit="1" customWidth="1"/>
    <col min="7" max="7" width="34.140625" bestFit="1" customWidth="1"/>
    <col min="8" max="8" width="86.7109375" bestFit="1" customWidth="1"/>
  </cols>
  <sheetData>
    <row r="1" spans="1:8" x14ac:dyDescent="0.25">
      <c r="A1" s="58" t="s">
        <v>554</v>
      </c>
    </row>
    <row r="3" spans="1:8" x14ac:dyDescent="0.25">
      <c r="A3" t="s">
        <v>6</v>
      </c>
      <c r="B3" t="s">
        <v>7</v>
      </c>
      <c r="C3" t="s">
        <v>8</v>
      </c>
      <c r="D3" t="s">
        <v>9</v>
      </c>
      <c r="E3" t="s">
        <v>178</v>
      </c>
      <c r="F3" t="s">
        <v>11</v>
      </c>
      <c r="G3" t="s">
        <v>107</v>
      </c>
      <c r="H3" t="s">
        <v>552</v>
      </c>
    </row>
    <row r="4" spans="1:8" x14ac:dyDescent="0.25">
      <c r="A4" t="s">
        <v>71</v>
      </c>
      <c r="B4" t="s">
        <v>128</v>
      </c>
      <c r="C4" t="s">
        <v>284</v>
      </c>
      <c r="D4" t="s">
        <v>177</v>
      </c>
      <c r="E4" t="s">
        <v>505</v>
      </c>
      <c r="F4" t="s">
        <v>61</v>
      </c>
      <c r="G4">
        <v>976505.5</v>
      </c>
      <c r="H4">
        <v>221560.44379906522</v>
      </c>
    </row>
    <row r="5" spans="1:8" x14ac:dyDescent="0.25">
      <c r="A5" t="s">
        <v>73</v>
      </c>
      <c r="B5" t="s">
        <v>128</v>
      </c>
      <c r="C5" t="s">
        <v>286</v>
      </c>
      <c r="D5" t="s">
        <v>177</v>
      </c>
      <c r="E5" t="s">
        <v>505</v>
      </c>
      <c r="F5" t="s">
        <v>61</v>
      </c>
      <c r="G5">
        <v>1370506</v>
      </c>
      <c r="H5">
        <v>310955.66547170666</v>
      </c>
    </row>
    <row r="6" spans="1:8" x14ac:dyDescent="0.25">
      <c r="A6" t="s">
        <v>393</v>
      </c>
      <c r="B6" t="s">
        <v>128</v>
      </c>
      <c r="C6" t="s">
        <v>394</v>
      </c>
      <c r="D6" t="s">
        <v>553</v>
      </c>
      <c r="E6" t="s">
        <v>499</v>
      </c>
      <c r="F6" t="s">
        <v>18</v>
      </c>
      <c r="G6">
        <v>1445000</v>
      </c>
      <c r="H6">
        <v>339332.71</v>
      </c>
    </row>
    <row r="7" spans="1:8" x14ac:dyDescent="0.25">
      <c r="A7" t="s">
        <v>306</v>
      </c>
      <c r="B7" t="s">
        <v>128</v>
      </c>
      <c r="C7" t="s">
        <v>359</v>
      </c>
      <c r="D7" t="s">
        <v>230</v>
      </c>
      <c r="E7" t="s">
        <v>509</v>
      </c>
      <c r="F7" t="s">
        <v>93</v>
      </c>
      <c r="G7">
        <v>3435591.5358401896</v>
      </c>
      <c r="H7">
        <v>408404.05</v>
      </c>
    </row>
    <row r="8" spans="1:8" x14ac:dyDescent="0.25">
      <c r="A8" t="s">
        <v>307</v>
      </c>
      <c r="B8" t="s">
        <v>128</v>
      </c>
      <c r="C8" t="s">
        <v>360</v>
      </c>
      <c r="D8" t="s">
        <v>230</v>
      </c>
      <c r="E8" t="s">
        <v>509</v>
      </c>
      <c r="F8" t="s">
        <v>93</v>
      </c>
      <c r="G8">
        <v>2385827.4554445762</v>
      </c>
      <c r="H8">
        <v>541323.10555987118</v>
      </c>
    </row>
    <row r="9" spans="1:8" x14ac:dyDescent="0.25">
      <c r="A9" t="s">
        <v>72</v>
      </c>
      <c r="B9" t="s">
        <v>128</v>
      </c>
      <c r="C9" t="s">
        <v>285</v>
      </c>
      <c r="D9" t="s">
        <v>177</v>
      </c>
      <c r="E9" t="s">
        <v>505</v>
      </c>
      <c r="F9" t="s">
        <v>61</v>
      </c>
      <c r="G9">
        <v>2587323.5</v>
      </c>
      <c r="H9">
        <v>587040.77233743249</v>
      </c>
    </row>
    <row r="10" spans="1:8" x14ac:dyDescent="0.25">
      <c r="A10" t="s">
        <v>70</v>
      </c>
      <c r="B10" t="s">
        <v>128</v>
      </c>
      <c r="C10" t="s">
        <v>283</v>
      </c>
      <c r="D10" t="s">
        <v>177</v>
      </c>
      <c r="E10" t="s">
        <v>505</v>
      </c>
      <c r="F10" t="s">
        <v>61</v>
      </c>
      <c r="G10">
        <v>3561007</v>
      </c>
      <c r="H10">
        <v>807960.92934609973</v>
      </c>
    </row>
    <row r="11" spans="1:8" x14ac:dyDescent="0.25">
      <c r="A11" t="s">
        <v>69</v>
      </c>
      <c r="B11" t="s">
        <v>128</v>
      </c>
      <c r="C11" t="s">
        <v>282</v>
      </c>
      <c r="D11" t="s">
        <v>177</v>
      </c>
      <c r="E11" t="s">
        <v>505</v>
      </c>
      <c r="F11" t="s">
        <v>61</v>
      </c>
      <c r="G11">
        <v>4604424.5</v>
      </c>
      <c r="H11">
        <v>1044703.1129464083</v>
      </c>
    </row>
    <row r="12" spans="1:8" x14ac:dyDescent="0.25">
      <c r="A12" t="s">
        <v>447</v>
      </c>
      <c r="B12" t="s">
        <v>128</v>
      </c>
      <c r="C12" t="s">
        <v>448</v>
      </c>
      <c r="D12" t="s">
        <v>230</v>
      </c>
      <c r="E12" t="s">
        <v>509</v>
      </c>
      <c r="F12" t="s">
        <v>93</v>
      </c>
      <c r="G12">
        <v>4800000</v>
      </c>
      <c r="H12">
        <v>1089077.4606343876</v>
      </c>
    </row>
    <row r="13" spans="1:8" ht="60" x14ac:dyDescent="0.25">
      <c r="A13" t="s">
        <v>449</v>
      </c>
      <c r="B13" t="s">
        <v>128</v>
      </c>
      <c r="C13" s="4" t="s">
        <v>450</v>
      </c>
      <c r="D13" t="s">
        <v>230</v>
      </c>
      <c r="E13" t="s">
        <v>509</v>
      </c>
      <c r="F13" t="s">
        <v>93</v>
      </c>
      <c r="G13">
        <v>3216380.25</v>
      </c>
      <c r="H13">
        <v>1100869.3999999999</v>
      </c>
    </row>
    <row r="14" spans="1:8" x14ac:dyDescent="0.25">
      <c r="A14" t="s">
        <v>349</v>
      </c>
      <c r="B14" t="s">
        <v>128</v>
      </c>
      <c r="C14" t="s">
        <v>361</v>
      </c>
      <c r="D14" t="s">
        <v>229</v>
      </c>
      <c r="E14" t="s">
        <v>509</v>
      </c>
      <c r="F14" t="s">
        <v>93</v>
      </c>
      <c r="G14">
        <v>6231781.3136212323</v>
      </c>
      <c r="H14">
        <v>1413935.9517223833</v>
      </c>
    </row>
    <row r="15" spans="1:8" x14ac:dyDescent="0.25">
      <c r="A15" t="s">
        <v>392</v>
      </c>
      <c r="B15" t="s">
        <v>128</v>
      </c>
      <c r="C15" t="s">
        <v>517</v>
      </c>
      <c r="D15" t="s">
        <v>472</v>
      </c>
      <c r="E15" t="s">
        <v>499</v>
      </c>
      <c r="F15" t="s">
        <v>18</v>
      </c>
      <c r="G15">
        <v>12573521</v>
      </c>
      <c r="H15">
        <v>2852820.4837319055</v>
      </c>
    </row>
    <row r="16" spans="1:8" x14ac:dyDescent="0.25">
      <c r="A16" t="s">
        <v>515</v>
      </c>
      <c r="B16" t="s">
        <v>128</v>
      </c>
      <c r="C16" t="s">
        <v>516</v>
      </c>
      <c r="D16" t="s">
        <v>172</v>
      </c>
      <c r="E16" t="s">
        <v>498</v>
      </c>
      <c r="F16" t="s">
        <v>18</v>
      </c>
      <c r="G16">
        <v>14069096</v>
      </c>
      <c r="H16">
        <v>3192153.1968961293</v>
      </c>
    </row>
    <row r="17" spans="1:8" x14ac:dyDescent="0.25">
      <c r="A17" t="s">
        <v>350</v>
      </c>
      <c r="B17" t="s">
        <v>128</v>
      </c>
      <c r="C17" t="s">
        <v>362</v>
      </c>
      <c r="D17" t="s">
        <v>179</v>
      </c>
      <c r="E17" t="s">
        <v>509</v>
      </c>
      <c r="F17" t="s">
        <v>93</v>
      </c>
      <c r="G17">
        <v>17177957.679200947</v>
      </c>
      <c r="H17">
        <v>3897526.3600310721</v>
      </c>
    </row>
    <row r="18" spans="1:8" x14ac:dyDescent="0.25">
      <c r="A18" t="s">
        <v>476</v>
      </c>
      <c r="B18" t="s">
        <v>128</v>
      </c>
      <c r="C18" t="s">
        <v>304</v>
      </c>
      <c r="D18" t="s">
        <v>340</v>
      </c>
      <c r="E18" t="s">
        <v>508</v>
      </c>
      <c r="F18" t="s">
        <v>78</v>
      </c>
      <c r="G18">
        <v>22498744</v>
      </c>
      <c r="H18">
        <v>5104765.6214548256</v>
      </c>
    </row>
    <row r="19" spans="1:8" ht="30" x14ac:dyDescent="0.25">
      <c r="A19" t="s">
        <v>63</v>
      </c>
      <c r="B19" t="s">
        <v>128</v>
      </c>
      <c r="C19" s="4" t="s">
        <v>294</v>
      </c>
      <c r="D19" t="s">
        <v>177</v>
      </c>
      <c r="E19" t="s">
        <v>505</v>
      </c>
      <c r="F19" t="s">
        <v>61</v>
      </c>
      <c r="G19">
        <v>53550000</v>
      </c>
      <c r="H19">
        <v>12150020.420202387</v>
      </c>
    </row>
    <row r="20" spans="1:8" ht="30" x14ac:dyDescent="0.25">
      <c r="A20" t="s">
        <v>62</v>
      </c>
      <c r="B20" t="s">
        <v>128</v>
      </c>
      <c r="C20" s="4" t="s">
        <v>169</v>
      </c>
      <c r="D20" t="s">
        <v>177</v>
      </c>
      <c r="E20" t="s">
        <v>505</v>
      </c>
      <c r="F20" t="s">
        <v>61</v>
      </c>
      <c r="G20">
        <v>95331583.5</v>
      </c>
      <c r="H20">
        <v>21629891.432590645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AB4E-8633-4495-819C-BC0A379AF286}">
  <dimension ref="A1:H17"/>
  <sheetViews>
    <sheetView topLeftCell="F1" workbookViewId="0">
      <selection activeCell="H4" sqref="H4:H17"/>
    </sheetView>
  </sheetViews>
  <sheetFormatPr defaultRowHeight="15" x14ac:dyDescent="0.25"/>
  <cols>
    <col min="1" max="1" width="191.5703125" bestFit="1" customWidth="1"/>
    <col min="2" max="2" width="34.42578125" bestFit="1" customWidth="1"/>
    <col min="3" max="4" width="255.7109375" bestFit="1" customWidth="1"/>
    <col min="5" max="5" width="53" bestFit="1" customWidth="1"/>
    <col min="6" max="6" width="98.28515625" bestFit="1" customWidth="1"/>
    <col min="7" max="7" width="34.42578125" bestFit="1" customWidth="1"/>
    <col min="8" max="8" width="87.7109375" bestFit="1" customWidth="1"/>
  </cols>
  <sheetData>
    <row r="1" spans="1:8" x14ac:dyDescent="0.25">
      <c r="A1" s="58" t="s">
        <v>567</v>
      </c>
    </row>
    <row r="3" spans="1:8" x14ac:dyDescent="0.25">
      <c r="A3" t="s">
        <v>6</v>
      </c>
      <c r="B3" t="s">
        <v>7</v>
      </c>
      <c r="C3" t="s">
        <v>8</v>
      </c>
      <c r="D3" t="s">
        <v>9</v>
      </c>
      <c r="E3" t="s">
        <v>178</v>
      </c>
      <c r="F3" t="s">
        <v>11</v>
      </c>
      <c r="G3" t="s">
        <v>107</v>
      </c>
      <c r="H3" t="s">
        <v>552</v>
      </c>
    </row>
    <row r="4" spans="1:8" x14ac:dyDescent="0.25">
      <c r="A4" t="s">
        <v>84</v>
      </c>
      <c r="B4" t="s">
        <v>40</v>
      </c>
      <c r="C4" t="s">
        <v>298</v>
      </c>
      <c r="D4" t="s">
        <v>343</v>
      </c>
      <c r="E4" t="s">
        <v>506</v>
      </c>
      <c r="F4" t="s">
        <v>78</v>
      </c>
      <c r="G4">
        <v>416888.39999999997</v>
      </c>
      <c r="H4">
        <v>94588.28334165267</v>
      </c>
    </row>
    <row r="5" spans="1:8" x14ac:dyDescent="0.25">
      <c r="A5" t="s">
        <v>85</v>
      </c>
      <c r="B5" t="s">
        <v>40</v>
      </c>
      <c r="C5" t="s">
        <v>300</v>
      </c>
      <c r="D5" t="s">
        <v>336</v>
      </c>
      <c r="E5" t="s">
        <v>506</v>
      </c>
      <c r="F5" t="s">
        <v>78</v>
      </c>
      <c r="G5">
        <v>455867.5</v>
      </c>
      <c r="H5">
        <v>103432.29568453056</v>
      </c>
    </row>
    <row r="6" spans="1:8" ht="45" x14ac:dyDescent="0.25">
      <c r="A6" t="s">
        <v>485</v>
      </c>
      <c r="B6" t="s">
        <v>40</v>
      </c>
      <c r="C6" t="s">
        <v>487</v>
      </c>
      <c r="D6" s="4" t="s">
        <v>174</v>
      </c>
      <c r="E6" t="s">
        <v>501</v>
      </c>
      <c r="F6" t="s">
        <v>34</v>
      </c>
      <c r="G6">
        <v>1000000.01</v>
      </c>
      <c r="H6">
        <v>226891.13990107545</v>
      </c>
    </row>
    <row r="7" spans="1:8" x14ac:dyDescent="0.25">
      <c r="A7" t="s">
        <v>67</v>
      </c>
      <c r="B7" t="s">
        <v>40</v>
      </c>
      <c r="C7" t="s">
        <v>170</v>
      </c>
      <c r="D7" t="s">
        <v>177</v>
      </c>
      <c r="E7" t="s">
        <v>505</v>
      </c>
      <c r="F7" t="s">
        <v>61</v>
      </c>
      <c r="G7">
        <v>1355893</v>
      </c>
      <c r="H7">
        <v>307640.10527748783</v>
      </c>
    </row>
    <row r="8" spans="1:8" x14ac:dyDescent="0.25">
      <c r="A8" t="s">
        <v>266</v>
      </c>
      <c r="B8" t="s">
        <v>40</v>
      </c>
      <c r="C8" t="s">
        <v>302</v>
      </c>
      <c r="D8" t="s">
        <v>338</v>
      </c>
      <c r="E8" t="s">
        <v>507</v>
      </c>
      <c r="F8" t="s">
        <v>78</v>
      </c>
      <c r="G8">
        <v>1505862.8</v>
      </c>
      <c r="H8">
        <v>341666.923809956</v>
      </c>
    </row>
    <row r="9" spans="1:8" x14ac:dyDescent="0.25">
      <c r="A9" t="s">
        <v>59</v>
      </c>
      <c r="B9" t="s">
        <v>40</v>
      </c>
      <c r="C9" t="s">
        <v>271</v>
      </c>
      <c r="D9" t="s">
        <v>176</v>
      </c>
      <c r="E9" t="s">
        <v>504</v>
      </c>
      <c r="F9" t="s">
        <v>55</v>
      </c>
      <c r="G9">
        <v>1700000</v>
      </c>
      <c r="H9">
        <v>385714.93397467898</v>
      </c>
    </row>
    <row r="10" spans="1:8" x14ac:dyDescent="0.25">
      <c r="A10" t="s">
        <v>382</v>
      </c>
      <c r="B10" t="s">
        <v>40</v>
      </c>
      <c r="C10" t="s">
        <v>49</v>
      </c>
      <c r="D10" t="s">
        <v>383</v>
      </c>
      <c r="E10" t="s">
        <v>502</v>
      </c>
      <c r="F10" t="s">
        <v>43</v>
      </c>
      <c r="G10">
        <v>1700000</v>
      </c>
      <c r="H10">
        <v>385714.93397467898</v>
      </c>
    </row>
    <row r="11" spans="1:8" x14ac:dyDescent="0.25">
      <c r="A11" t="s">
        <v>264</v>
      </c>
      <c r="B11" t="s">
        <v>40</v>
      </c>
      <c r="C11" t="s">
        <v>303</v>
      </c>
      <c r="D11" t="s">
        <v>339</v>
      </c>
      <c r="E11" t="s">
        <v>507</v>
      </c>
      <c r="F11" t="s">
        <v>78</v>
      </c>
      <c r="G11">
        <v>2258794.2000000002</v>
      </c>
      <c r="H11">
        <v>512500.38571493403</v>
      </c>
    </row>
    <row r="12" spans="1:8" x14ac:dyDescent="0.25">
      <c r="A12" t="s">
        <v>223</v>
      </c>
      <c r="B12" t="s">
        <v>40</v>
      </c>
      <c r="C12" t="s">
        <v>295</v>
      </c>
      <c r="D12" t="s">
        <v>177</v>
      </c>
      <c r="E12" t="s">
        <v>505</v>
      </c>
      <c r="F12" t="s">
        <v>61</v>
      </c>
      <c r="G12">
        <v>2500000</v>
      </c>
      <c r="H12">
        <v>567227.8440804102</v>
      </c>
    </row>
    <row r="13" spans="1:8" x14ac:dyDescent="0.25">
      <c r="A13" t="s">
        <v>565</v>
      </c>
      <c r="B13" t="s">
        <v>40</v>
      </c>
      <c r="C13" t="s">
        <v>566</v>
      </c>
      <c r="D13" t="s">
        <v>177</v>
      </c>
      <c r="E13" t="s">
        <v>505</v>
      </c>
      <c r="F13" t="s">
        <v>61</v>
      </c>
      <c r="G13">
        <v>3855893</v>
      </c>
      <c r="H13">
        <v>874867.94935789809</v>
      </c>
    </row>
    <row r="14" spans="1:8" x14ac:dyDescent="0.25">
      <c r="A14" t="s">
        <v>265</v>
      </c>
      <c r="B14" t="s">
        <v>40</v>
      </c>
      <c r="C14" t="s">
        <v>357</v>
      </c>
      <c r="D14" t="s">
        <v>179</v>
      </c>
      <c r="E14" t="s">
        <v>509</v>
      </c>
      <c r="F14" t="s">
        <v>93</v>
      </c>
      <c r="G14">
        <v>4304063</v>
      </c>
      <c r="H14">
        <v>976553.75051050505</v>
      </c>
    </row>
    <row r="15" spans="1:8" ht="45" x14ac:dyDescent="0.25">
      <c r="A15" t="s">
        <v>486</v>
      </c>
      <c r="B15" t="s">
        <v>40</v>
      </c>
      <c r="C15" t="s">
        <v>488</v>
      </c>
      <c r="D15" s="4" t="s">
        <v>174</v>
      </c>
      <c r="E15" t="s">
        <v>501</v>
      </c>
      <c r="F15" t="s">
        <v>34</v>
      </c>
      <c r="G15">
        <v>4884499.99</v>
      </c>
      <c r="H15">
        <v>1108249.7594953941</v>
      </c>
    </row>
    <row r="16" spans="1:8" ht="60" x14ac:dyDescent="0.25">
      <c r="A16" t="s">
        <v>53</v>
      </c>
      <c r="B16" t="s">
        <v>40</v>
      </c>
      <c r="C16" t="s">
        <v>522</v>
      </c>
      <c r="D16" s="4" t="s">
        <v>197</v>
      </c>
      <c r="E16" t="s">
        <v>503</v>
      </c>
      <c r="F16" t="s">
        <v>51</v>
      </c>
      <c r="G16">
        <v>7197396.25</v>
      </c>
      <c r="H16">
        <v>1633025.4231519718</v>
      </c>
    </row>
    <row r="17" spans="1:8" ht="60" x14ac:dyDescent="0.25">
      <c r="A17" t="s">
        <v>535</v>
      </c>
      <c r="B17" t="s">
        <v>40</v>
      </c>
      <c r="C17" t="s">
        <v>522</v>
      </c>
      <c r="D17" s="4" t="s">
        <v>197</v>
      </c>
      <c r="E17" t="s">
        <v>503</v>
      </c>
      <c r="F17" t="s">
        <v>51</v>
      </c>
      <c r="G17">
        <v>9501852.5</v>
      </c>
      <c r="H17">
        <v>2155886.1233380223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1C42-9FB4-4689-9CC1-5573F1B2270C}">
  <dimension ref="A1:I15"/>
  <sheetViews>
    <sheetView workbookViewId="0">
      <selection activeCell="A3" sqref="A3:I15"/>
    </sheetView>
  </sheetViews>
  <sheetFormatPr defaultRowHeight="15" x14ac:dyDescent="0.25"/>
  <cols>
    <col min="1" max="1" width="9" bestFit="1" customWidth="1"/>
    <col min="2" max="2" width="137.85546875" bestFit="1" customWidth="1"/>
    <col min="3" max="3" width="34.42578125" bestFit="1" customWidth="1"/>
    <col min="4" max="5" width="255.7109375" bestFit="1" customWidth="1"/>
    <col min="6" max="6" width="50.5703125" bestFit="1" customWidth="1"/>
    <col min="7" max="7" width="98.28515625" bestFit="1" customWidth="1"/>
    <col min="8" max="8" width="34.42578125" bestFit="1" customWidth="1"/>
    <col min="9" max="9" width="87.7109375" bestFit="1" customWidth="1"/>
  </cols>
  <sheetData>
    <row r="1" spans="1:9" x14ac:dyDescent="0.25">
      <c r="A1" s="58" t="s">
        <v>571</v>
      </c>
    </row>
    <row r="3" spans="1:9" x14ac:dyDescent="0.25">
      <c r="A3" t="s">
        <v>5</v>
      </c>
      <c r="B3" t="s">
        <v>6</v>
      </c>
      <c r="C3" t="s">
        <v>7</v>
      </c>
      <c r="D3" t="s">
        <v>8</v>
      </c>
      <c r="E3" t="s">
        <v>9</v>
      </c>
      <c r="F3" t="s">
        <v>178</v>
      </c>
      <c r="G3" t="s">
        <v>11</v>
      </c>
      <c r="H3" t="s">
        <v>107</v>
      </c>
      <c r="I3" t="s">
        <v>552</v>
      </c>
    </row>
    <row r="4" spans="1:9" ht="45" x14ac:dyDescent="0.25">
      <c r="A4">
        <v>8</v>
      </c>
      <c r="B4" t="s">
        <v>185</v>
      </c>
      <c r="C4" t="s">
        <v>23</v>
      </c>
      <c r="D4" s="4" t="s">
        <v>323</v>
      </c>
      <c r="E4" t="s">
        <v>472</v>
      </c>
      <c r="F4" t="s">
        <v>499</v>
      </c>
      <c r="G4" t="s">
        <v>18</v>
      </c>
      <c r="H4">
        <v>637500</v>
      </c>
      <c r="I4">
        <v>144643.1002405046</v>
      </c>
    </row>
    <row r="5" spans="1:9" ht="45" x14ac:dyDescent="0.25">
      <c r="A5">
        <v>3</v>
      </c>
      <c r="B5" s="4" t="s">
        <v>569</v>
      </c>
      <c r="C5" t="s">
        <v>21</v>
      </c>
      <c r="D5" s="4" t="s">
        <v>570</v>
      </c>
      <c r="E5" t="s">
        <v>472</v>
      </c>
      <c r="F5" t="s">
        <v>499</v>
      </c>
      <c r="G5" t="s">
        <v>18</v>
      </c>
      <c r="H5">
        <v>1195530</v>
      </c>
      <c r="I5">
        <v>271255.16177338111</v>
      </c>
    </row>
    <row r="6" spans="1:9" x14ac:dyDescent="0.25">
      <c r="A6">
        <v>166</v>
      </c>
      <c r="B6" t="s">
        <v>527</v>
      </c>
      <c r="C6" t="s">
        <v>35</v>
      </c>
      <c r="E6" t="s">
        <v>472</v>
      </c>
      <c r="F6" t="s">
        <v>499</v>
      </c>
      <c r="G6" t="s">
        <v>18</v>
      </c>
      <c r="H6">
        <v>1274999.98</v>
      </c>
      <c r="I6">
        <v>289286.19594318647</v>
      </c>
    </row>
    <row r="7" spans="1:9" x14ac:dyDescent="0.25">
      <c r="A7">
        <v>11</v>
      </c>
      <c r="B7" t="s">
        <v>388</v>
      </c>
      <c r="C7" t="s">
        <v>25</v>
      </c>
      <c r="D7" t="s">
        <v>322</v>
      </c>
      <c r="E7" t="s">
        <v>472</v>
      </c>
      <c r="F7" t="s">
        <v>499</v>
      </c>
      <c r="G7" t="s">
        <v>18</v>
      </c>
      <c r="H7">
        <v>1487500</v>
      </c>
      <c r="I7">
        <v>337500.56722784409</v>
      </c>
    </row>
    <row r="8" spans="1:9" x14ac:dyDescent="0.25">
      <c r="A8">
        <v>7</v>
      </c>
      <c r="B8" t="s">
        <v>393</v>
      </c>
      <c r="C8" t="s">
        <v>128</v>
      </c>
      <c r="D8" t="s">
        <v>394</v>
      </c>
      <c r="E8" t="s">
        <v>553</v>
      </c>
      <c r="F8" t="s">
        <v>499</v>
      </c>
      <c r="G8" t="s">
        <v>18</v>
      </c>
      <c r="H8">
        <v>1445000</v>
      </c>
      <c r="I8">
        <v>339332.71</v>
      </c>
    </row>
    <row r="9" spans="1:9" x14ac:dyDescent="0.25">
      <c r="A9">
        <v>2</v>
      </c>
      <c r="B9" t="s">
        <v>403</v>
      </c>
      <c r="C9" t="s">
        <v>17</v>
      </c>
      <c r="D9" t="s">
        <v>326</v>
      </c>
      <c r="E9" t="s">
        <v>472</v>
      </c>
      <c r="F9" t="s">
        <v>499</v>
      </c>
      <c r="G9" t="s">
        <v>18</v>
      </c>
      <c r="H9">
        <v>2000000</v>
      </c>
      <c r="I9">
        <v>453782.27526432817</v>
      </c>
    </row>
    <row r="10" spans="1:9" x14ac:dyDescent="0.25">
      <c r="A10">
        <v>13</v>
      </c>
      <c r="B10" t="s">
        <v>395</v>
      </c>
      <c r="C10" t="s">
        <v>27</v>
      </c>
      <c r="D10" t="s">
        <v>321</v>
      </c>
      <c r="E10" t="s">
        <v>472</v>
      </c>
      <c r="F10" t="s">
        <v>499</v>
      </c>
      <c r="G10" t="s">
        <v>18</v>
      </c>
      <c r="H10">
        <v>2250000</v>
      </c>
      <c r="I10">
        <v>510505.05967236921</v>
      </c>
    </row>
    <row r="11" spans="1:9" x14ac:dyDescent="0.25">
      <c r="A11">
        <v>17</v>
      </c>
      <c r="B11" t="s">
        <v>490</v>
      </c>
      <c r="C11" t="s">
        <v>30</v>
      </c>
      <c r="D11" t="s">
        <v>318</v>
      </c>
      <c r="E11" t="s">
        <v>472</v>
      </c>
      <c r="F11" t="s">
        <v>499</v>
      </c>
      <c r="G11" t="s">
        <v>18</v>
      </c>
      <c r="H11">
        <v>2275000</v>
      </c>
      <c r="I11">
        <v>516177.33811317332</v>
      </c>
    </row>
    <row r="12" spans="1:9" x14ac:dyDescent="0.25">
      <c r="A12">
        <v>15</v>
      </c>
      <c r="B12" t="s">
        <v>396</v>
      </c>
      <c r="C12" t="s">
        <v>29</v>
      </c>
      <c r="D12" t="s">
        <v>319</v>
      </c>
      <c r="E12" t="s">
        <v>472</v>
      </c>
      <c r="F12" t="s">
        <v>499</v>
      </c>
      <c r="G12" t="s">
        <v>18</v>
      </c>
      <c r="H12">
        <v>3337500</v>
      </c>
      <c r="I12">
        <v>757249.17184734764</v>
      </c>
    </row>
    <row r="13" spans="1:9" x14ac:dyDescent="0.25">
      <c r="A13">
        <v>19</v>
      </c>
      <c r="B13" t="s">
        <v>389</v>
      </c>
      <c r="C13" t="s">
        <v>31</v>
      </c>
      <c r="D13" t="s">
        <v>317</v>
      </c>
      <c r="E13" t="s">
        <v>472</v>
      </c>
      <c r="F13" t="s">
        <v>499</v>
      </c>
      <c r="G13" t="s">
        <v>18</v>
      </c>
      <c r="H13">
        <v>4250000</v>
      </c>
      <c r="I13">
        <v>964287.33493669739</v>
      </c>
    </row>
    <row r="14" spans="1:9" x14ac:dyDescent="0.25">
      <c r="A14">
        <v>163</v>
      </c>
      <c r="B14" t="s">
        <v>550</v>
      </c>
      <c r="C14" t="s">
        <v>33</v>
      </c>
      <c r="D14" t="s">
        <v>568</v>
      </c>
      <c r="E14" t="s">
        <v>472</v>
      </c>
      <c r="F14" t="s">
        <v>499</v>
      </c>
      <c r="G14" t="s">
        <v>18</v>
      </c>
      <c r="H14">
        <v>6697500.8600000003</v>
      </c>
      <c r="I14">
        <v>1519603.5894177975</v>
      </c>
    </row>
    <row r="15" spans="1:9" x14ac:dyDescent="0.25">
      <c r="A15">
        <v>6</v>
      </c>
      <c r="B15" t="s">
        <v>392</v>
      </c>
      <c r="C15" t="s">
        <v>128</v>
      </c>
      <c r="D15" t="s">
        <v>517</v>
      </c>
      <c r="E15" t="s">
        <v>472</v>
      </c>
      <c r="F15" t="s">
        <v>499</v>
      </c>
      <c r="G15" t="s">
        <v>18</v>
      </c>
      <c r="H15">
        <v>12573521</v>
      </c>
      <c r="I15">
        <v>2852820.4837319055</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9F13-0DF1-4578-BBE8-9638A2C95E8D}">
  <dimension ref="A1:I19"/>
  <sheetViews>
    <sheetView topLeftCell="G1" workbookViewId="0">
      <selection activeCell="I4" sqref="I4:I19"/>
    </sheetView>
  </sheetViews>
  <sheetFormatPr defaultRowHeight="15" x14ac:dyDescent="0.25"/>
  <cols>
    <col min="1" max="1" width="9" bestFit="1" customWidth="1"/>
    <col min="2" max="2" width="125.7109375" bestFit="1" customWidth="1"/>
    <col min="3" max="3" width="34.42578125" bestFit="1" customWidth="1"/>
    <col min="4" max="5" width="255.7109375" bestFit="1" customWidth="1"/>
    <col min="6" max="6" width="42.85546875" bestFit="1" customWidth="1"/>
    <col min="7" max="7" width="98.28515625" bestFit="1" customWidth="1"/>
    <col min="8" max="8" width="34.42578125" bestFit="1" customWidth="1"/>
    <col min="9" max="9" width="87.7109375" bestFit="1" customWidth="1"/>
  </cols>
  <sheetData>
    <row r="1" spans="1:9" x14ac:dyDescent="0.25">
      <c r="A1" s="58" t="s">
        <v>597</v>
      </c>
    </row>
    <row r="3" spans="1:9" x14ac:dyDescent="0.25">
      <c r="A3" t="s">
        <v>5</v>
      </c>
      <c r="B3" t="s">
        <v>6</v>
      </c>
      <c r="C3" t="s">
        <v>7</v>
      </c>
      <c r="D3" t="s">
        <v>8</v>
      </c>
      <c r="E3" t="s">
        <v>9</v>
      </c>
      <c r="F3" t="s">
        <v>178</v>
      </c>
      <c r="G3" t="s">
        <v>11</v>
      </c>
      <c r="H3" t="s">
        <v>107</v>
      </c>
      <c r="I3" t="s">
        <v>552</v>
      </c>
    </row>
    <row r="4" spans="1:9" x14ac:dyDescent="0.25">
      <c r="A4">
        <v>98</v>
      </c>
      <c r="B4" t="s">
        <v>82</v>
      </c>
      <c r="C4" t="s">
        <v>23</v>
      </c>
      <c r="D4" t="s">
        <v>299</v>
      </c>
      <c r="E4" t="s">
        <v>337</v>
      </c>
      <c r="F4" t="s">
        <v>506</v>
      </c>
      <c r="G4" t="s">
        <v>78</v>
      </c>
      <c r="H4">
        <v>146880</v>
      </c>
      <c r="I4">
        <v>33325.770295412258</v>
      </c>
    </row>
    <row r="5" spans="1:9" x14ac:dyDescent="0.25">
      <c r="A5">
        <v>107</v>
      </c>
      <c r="B5" t="s">
        <v>85</v>
      </c>
      <c r="C5" t="s">
        <v>40</v>
      </c>
      <c r="D5" t="s">
        <v>300</v>
      </c>
      <c r="E5" t="s">
        <v>336</v>
      </c>
      <c r="F5" t="s">
        <v>506</v>
      </c>
      <c r="G5" t="s">
        <v>78</v>
      </c>
      <c r="H5">
        <v>455867.5</v>
      </c>
      <c r="I5">
        <v>103432.29568453056</v>
      </c>
    </row>
    <row r="6" spans="1:9" x14ac:dyDescent="0.25">
      <c r="A6">
        <v>97</v>
      </c>
      <c r="B6" t="s">
        <v>81</v>
      </c>
      <c r="C6" t="s">
        <v>23</v>
      </c>
      <c r="D6" t="s">
        <v>300</v>
      </c>
      <c r="E6" t="s">
        <v>336</v>
      </c>
      <c r="F6" t="s">
        <v>506</v>
      </c>
      <c r="G6" t="s">
        <v>78</v>
      </c>
      <c r="H6">
        <v>459000</v>
      </c>
      <c r="I6">
        <v>104143.03217316332</v>
      </c>
    </row>
    <row r="7" spans="1:9" x14ac:dyDescent="0.25">
      <c r="A7">
        <v>91</v>
      </c>
      <c r="B7" t="s">
        <v>79</v>
      </c>
      <c r="C7" t="s">
        <v>21</v>
      </c>
      <c r="D7" t="s">
        <v>301</v>
      </c>
      <c r="E7" t="s">
        <v>596</v>
      </c>
      <c r="F7" t="s">
        <v>506</v>
      </c>
      <c r="G7" t="s">
        <v>78</v>
      </c>
      <c r="H7">
        <v>703142</v>
      </c>
      <c r="I7">
        <v>159536.68829695511</v>
      </c>
    </row>
    <row r="8" spans="1:9" x14ac:dyDescent="0.25">
      <c r="A8">
        <v>104</v>
      </c>
      <c r="B8" t="s">
        <v>209</v>
      </c>
      <c r="C8" t="s">
        <v>29</v>
      </c>
      <c r="D8" t="s">
        <v>298</v>
      </c>
      <c r="E8" t="s">
        <v>343</v>
      </c>
      <c r="F8" t="s">
        <v>506</v>
      </c>
      <c r="G8" t="s">
        <v>78</v>
      </c>
      <c r="H8">
        <v>713822</v>
      </c>
      <c r="I8">
        <v>161959.88564686663</v>
      </c>
    </row>
    <row r="9" spans="1:9" x14ac:dyDescent="0.25">
      <c r="A9">
        <v>94</v>
      </c>
      <c r="B9" t="s">
        <v>198</v>
      </c>
      <c r="C9" t="s">
        <v>35</v>
      </c>
      <c r="D9" t="s">
        <v>300</v>
      </c>
      <c r="E9" t="s">
        <v>336</v>
      </c>
      <c r="F9" t="s">
        <v>506</v>
      </c>
      <c r="G9" t="s">
        <v>78</v>
      </c>
      <c r="H9">
        <v>743792.5</v>
      </c>
      <c r="I9">
        <v>168759.92648727141</v>
      </c>
    </row>
    <row r="10" spans="1:9" x14ac:dyDescent="0.25">
      <c r="A10">
        <v>90</v>
      </c>
      <c r="B10" t="s">
        <v>77</v>
      </c>
      <c r="C10" t="s">
        <v>17</v>
      </c>
      <c r="D10" t="s">
        <v>298</v>
      </c>
      <c r="E10" t="s">
        <v>343</v>
      </c>
      <c r="F10" t="s">
        <v>506</v>
      </c>
      <c r="G10" t="s">
        <v>78</v>
      </c>
      <c r="H10">
        <v>850998</v>
      </c>
      <c r="I10">
        <v>193083.90434269636</v>
      </c>
    </row>
    <row r="11" spans="1:9" x14ac:dyDescent="0.25">
      <c r="A11">
        <v>99</v>
      </c>
      <c r="B11" t="s">
        <v>204</v>
      </c>
      <c r="C11" t="s">
        <v>23</v>
      </c>
      <c r="D11" t="s">
        <v>301</v>
      </c>
      <c r="E11" t="s">
        <v>596</v>
      </c>
      <c r="F11" t="s">
        <v>506</v>
      </c>
      <c r="G11" t="s">
        <v>78</v>
      </c>
      <c r="H11">
        <v>918000</v>
      </c>
      <c r="I11">
        <v>208286.06434632663</v>
      </c>
    </row>
    <row r="12" spans="1:9" x14ac:dyDescent="0.25">
      <c r="A12">
        <v>101</v>
      </c>
      <c r="B12" t="s">
        <v>465</v>
      </c>
      <c r="C12" t="s">
        <v>39</v>
      </c>
      <c r="D12" t="s">
        <v>298</v>
      </c>
      <c r="E12" t="s">
        <v>343</v>
      </c>
      <c r="F12" t="s">
        <v>506</v>
      </c>
      <c r="G12" t="s">
        <v>78</v>
      </c>
      <c r="H12">
        <v>1417487</v>
      </c>
      <c r="I12">
        <v>321615.2380088034</v>
      </c>
    </row>
    <row r="13" spans="1:9" x14ac:dyDescent="0.25">
      <c r="A13">
        <v>102</v>
      </c>
      <c r="B13" t="s">
        <v>147</v>
      </c>
      <c r="C13" t="s">
        <v>39</v>
      </c>
      <c r="D13" t="s">
        <v>299</v>
      </c>
      <c r="E13" t="s">
        <v>337</v>
      </c>
      <c r="F13" t="s">
        <v>506</v>
      </c>
      <c r="G13" t="s">
        <v>78</v>
      </c>
      <c r="H13">
        <v>1445000</v>
      </c>
      <c r="I13">
        <v>327857.69387847709</v>
      </c>
    </row>
    <row r="14" spans="1:9" x14ac:dyDescent="0.25">
      <c r="A14">
        <v>95</v>
      </c>
      <c r="B14" t="s">
        <v>80</v>
      </c>
      <c r="C14" t="s">
        <v>36</v>
      </c>
      <c r="D14" t="s">
        <v>351</v>
      </c>
      <c r="E14" t="s">
        <v>343</v>
      </c>
      <c r="F14" t="s">
        <v>506</v>
      </c>
      <c r="G14" t="s">
        <v>78</v>
      </c>
      <c r="H14">
        <v>1530000</v>
      </c>
      <c r="I14">
        <v>347143.44057721103</v>
      </c>
    </row>
    <row r="15" spans="1:9" x14ac:dyDescent="0.25">
      <c r="A15">
        <v>93</v>
      </c>
      <c r="B15" t="s">
        <v>222</v>
      </c>
      <c r="C15" t="s">
        <v>35</v>
      </c>
      <c r="D15" t="s">
        <v>298</v>
      </c>
      <c r="E15" t="s">
        <v>343</v>
      </c>
      <c r="F15" t="s">
        <v>506</v>
      </c>
      <c r="G15" t="s">
        <v>78</v>
      </c>
      <c r="H15">
        <v>2000000</v>
      </c>
      <c r="I15">
        <v>453782.27526432817</v>
      </c>
    </row>
    <row r="16" spans="1:9" x14ac:dyDescent="0.25">
      <c r="A16">
        <v>96</v>
      </c>
      <c r="B16" t="s">
        <v>221</v>
      </c>
      <c r="C16" t="s">
        <v>36</v>
      </c>
      <c r="D16" t="s">
        <v>301</v>
      </c>
      <c r="E16" t="s">
        <v>596</v>
      </c>
      <c r="F16" t="s">
        <v>506</v>
      </c>
      <c r="G16" t="s">
        <v>78</v>
      </c>
      <c r="H16">
        <v>2295000</v>
      </c>
      <c r="I16">
        <v>520715.16086581658</v>
      </c>
    </row>
    <row r="17" spans="1:9" x14ac:dyDescent="0.25">
      <c r="A17">
        <v>92</v>
      </c>
      <c r="B17" t="s">
        <v>438</v>
      </c>
      <c r="C17" t="s">
        <v>35</v>
      </c>
      <c r="D17" t="s">
        <v>301</v>
      </c>
      <c r="E17" t="s">
        <v>596</v>
      </c>
      <c r="F17" t="s">
        <v>506</v>
      </c>
      <c r="G17" t="s">
        <v>78</v>
      </c>
      <c r="H17">
        <v>2502878.7200000002</v>
      </c>
      <c r="I17">
        <v>567881.00013613468</v>
      </c>
    </row>
    <row r="18" spans="1:9" ht="30" x14ac:dyDescent="0.25">
      <c r="A18">
        <v>103</v>
      </c>
      <c r="B18" s="4" t="s">
        <v>83</v>
      </c>
      <c r="C18" t="s">
        <v>25</v>
      </c>
      <c r="D18" t="s">
        <v>298</v>
      </c>
      <c r="E18" t="s">
        <v>343</v>
      </c>
      <c r="F18" t="s">
        <v>506</v>
      </c>
      <c r="G18" t="s">
        <v>78</v>
      </c>
      <c r="H18">
        <v>2700000</v>
      </c>
      <c r="I18">
        <v>612606.07160684303</v>
      </c>
    </row>
    <row r="19" spans="1:9" x14ac:dyDescent="0.25">
      <c r="A19">
        <v>105</v>
      </c>
      <c r="B19" t="s">
        <v>193</v>
      </c>
      <c r="C19" t="s">
        <v>30</v>
      </c>
      <c r="D19" t="s">
        <v>351</v>
      </c>
      <c r="E19" t="s">
        <v>343</v>
      </c>
      <c r="F19" t="s">
        <v>506</v>
      </c>
      <c r="G19" t="s">
        <v>78</v>
      </c>
      <c r="H19">
        <v>3825000</v>
      </c>
      <c r="I19">
        <v>867858.60144302761</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1"/>
  <sheetViews>
    <sheetView tabSelected="1" topLeftCell="A4" zoomScaleNormal="100" workbookViewId="0">
      <selection activeCell="D21" sqref="D21"/>
    </sheetView>
  </sheetViews>
  <sheetFormatPr defaultRowHeight="15" x14ac:dyDescent="0.25"/>
  <cols>
    <col min="1" max="1" width="103.42578125" bestFit="1" customWidth="1"/>
    <col min="2" max="2" width="19.42578125" bestFit="1" customWidth="1"/>
    <col min="3" max="3" width="7.5703125" customWidth="1"/>
    <col min="4" max="4" width="56.5703125" bestFit="1" customWidth="1"/>
    <col min="5" max="5" width="19.42578125" bestFit="1" customWidth="1"/>
    <col min="6" max="6" width="7.5703125" customWidth="1"/>
    <col min="7" max="7" width="17.7109375" bestFit="1" customWidth="1"/>
    <col min="8" max="8" width="22.42578125" customWidth="1"/>
  </cols>
  <sheetData>
    <row r="1" spans="1:9" s="5" customFormat="1" ht="39.75" customHeight="1" x14ac:dyDescent="0.25">
      <c r="A1" s="378" t="s">
        <v>150</v>
      </c>
      <c r="B1" s="379"/>
      <c r="D1" s="378" t="s">
        <v>151</v>
      </c>
      <c r="E1" s="380"/>
      <c r="G1" s="378" t="s">
        <v>154</v>
      </c>
      <c r="H1" s="380"/>
    </row>
    <row r="2" spans="1:9" s="4" customFormat="1" ht="45" x14ac:dyDescent="0.25">
      <c r="A2" s="23" t="s">
        <v>148</v>
      </c>
      <c r="B2" s="7" t="s">
        <v>220</v>
      </c>
      <c r="C2"/>
      <c r="D2" s="6" t="s">
        <v>148</v>
      </c>
      <c r="E2" s="7" t="s">
        <v>220</v>
      </c>
      <c r="F2"/>
      <c r="G2" s="146" t="s">
        <v>148</v>
      </c>
      <c r="H2" s="7" t="s">
        <v>572</v>
      </c>
      <c r="I2"/>
    </row>
    <row r="3" spans="1:9" s="8" customFormat="1" x14ac:dyDescent="0.25">
      <c r="A3" s="21" t="s">
        <v>498</v>
      </c>
      <c r="B3" s="39">
        <v>7514652.4027771475</v>
      </c>
      <c r="D3" s="21" t="s">
        <v>353</v>
      </c>
      <c r="E3" s="13">
        <v>20388679.962187681</v>
      </c>
      <c r="G3" s="21" t="s">
        <v>126</v>
      </c>
      <c r="H3" s="147">
        <v>458171966.30000001</v>
      </c>
      <c r="I3"/>
    </row>
    <row r="4" spans="1:9" s="8" customFormat="1" x14ac:dyDescent="0.25">
      <c r="A4" s="21" t="s">
        <v>499</v>
      </c>
      <c r="B4" s="13">
        <v>6508738.4367642123</v>
      </c>
      <c r="D4" s="9" t="s">
        <v>149</v>
      </c>
      <c r="E4" s="14">
        <v>20388679.962187681</v>
      </c>
      <c r="G4" s="21" t="s">
        <v>129</v>
      </c>
      <c r="H4" s="147">
        <v>50084349.590000004</v>
      </c>
      <c r="I4"/>
    </row>
    <row r="5" spans="1:9" s="8" customFormat="1" x14ac:dyDescent="0.25">
      <c r="A5" s="21" t="s">
        <v>500</v>
      </c>
      <c r="B5" s="13">
        <v>515243.77864500612</v>
      </c>
      <c r="D5"/>
      <c r="E5"/>
      <c r="G5" s="9" t="s">
        <v>149</v>
      </c>
      <c r="H5" s="148">
        <v>508256315.88999999</v>
      </c>
      <c r="I5"/>
    </row>
    <row r="6" spans="1:9" s="8" customFormat="1" ht="16.5" customHeight="1" x14ac:dyDescent="0.25">
      <c r="A6" s="21" t="s">
        <v>501</v>
      </c>
      <c r="B6" s="13">
        <v>9280760.7659844812</v>
      </c>
      <c r="G6"/>
      <c r="H6"/>
      <c r="I6"/>
    </row>
    <row r="7" spans="1:9" s="8" customFormat="1" ht="16.5" customHeight="1" x14ac:dyDescent="0.25">
      <c r="A7" s="21" t="s">
        <v>502</v>
      </c>
      <c r="B7" s="13">
        <v>13530219.715309707</v>
      </c>
      <c r="G7"/>
      <c r="H7"/>
      <c r="I7"/>
    </row>
    <row r="8" spans="1:9" s="8" customFormat="1" ht="16.5" customHeight="1" x14ac:dyDescent="0.25">
      <c r="A8" s="21" t="s">
        <v>503</v>
      </c>
      <c r="B8" s="13">
        <v>14474271.380260706</v>
      </c>
      <c r="E8" s="33"/>
      <c r="G8"/>
      <c r="H8"/>
      <c r="I8"/>
    </row>
    <row r="9" spans="1:9" s="8" customFormat="1" ht="16.5" customHeight="1" x14ac:dyDescent="0.25">
      <c r="A9" s="21" t="s">
        <v>504</v>
      </c>
      <c r="B9" s="13">
        <v>3835362.1105416799</v>
      </c>
      <c r="E9" s="33"/>
      <c r="G9"/>
      <c r="H9"/>
      <c r="I9"/>
    </row>
    <row r="10" spans="1:9" s="8" customFormat="1" ht="16.5" customHeight="1" x14ac:dyDescent="0.25">
      <c r="A10" s="21" t="s">
        <v>505</v>
      </c>
      <c r="B10" s="13">
        <v>55000000.191382177</v>
      </c>
      <c r="D10" s="22"/>
      <c r="E10" s="33"/>
      <c r="G10"/>
      <c r="H10"/>
      <c r="I10"/>
    </row>
    <row r="11" spans="1:9" s="8" customFormat="1" ht="16.5" customHeight="1" x14ac:dyDescent="0.25">
      <c r="A11" s="21" t="s">
        <v>506</v>
      </c>
      <c r="B11" s="13">
        <v>3761489.8229088443</v>
      </c>
      <c r="G11"/>
      <c r="H11"/>
      <c r="I11"/>
    </row>
    <row r="12" spans="1:9" s="8" customFormat="1" ht="16.5" customHeight="1" x14ac:dyDescent="0.25">
      <c r="A12" s="21" t="s">
        <v>507</v>
      </c>
      <c r="B12" s="13">
        <v>4156044.1419202518</v>
      </c>
      <c r="D12" s="38"/>
      <c r="E12" s="33"/>
      <c r="G12"/>
      <c r="H12"/>
      <c r="I12"/>
    </row>
    <row r="13" spans="1:9" s="8" customFormat="1" ht="16.5" customHeight="1" x14ac:dyDescent="0.25">
      <c r="A13" s="21" t="s">
        <v>508</v>
      </c>
      <c r="B13" s="13">
        <v>5976946.0461631231</v>
      </c>
      <c r="C13" s="24"/>
      <c r="D13" s="38"/>
      <c r="E13" s="33"/>
      <c r="F13" s="24"/>
      <c r="G13"/>
      <c r="H13"/>
      <c r="I13"/>
    </row>
    <row r="14" spans="1:9" s="8" customFormat="1" ht="16.5" customHeight="1" x14ac:dyDescent="0.25">
      <c r="A14" s="21" t="s">
        <v>509</v>
      </c>
      <c r="B14" s="13">
        <v>28376170.515372276</v>
      </c>
      <c r="E14" s="33"/>
      <c r="G14"/>
      <c r="H14"/>
      <c r="I14"/>
    </row>
    <row r="15" spans="1:9" s="8" customFormat="1" ht="16.5" customHeight="1" x14ac:dyDescent="0.25">
      <c r="A15" s="21" t="s">
        <v>510</v>
      </c>
      <c r="B15" s="13">
        <v>350661.64048865612</v>
      </c>
      <c r="E15" s="12"/>
      <c r="G15"/>
      <c r="H15"/>
      <c r="I15"/>
    </row>
    <row r="16" spans="1:9" s="8" customFormat="1" ht="16.5" customHeight="1" x14ac:dyDescent="0.25">
      <c r="A16" s="21" t="s">
        <v>623</v>
      </c>
      <c r="B16" s="13">
        <v>430089.16821708943</v>
      </c>
      <c r="D16" s="35"/>
      <c r="E16" s="35"/>
      <c r="G16"/>
      <c r="H16"/>
      <c r="I16"/>
    </row>
    <row r="17" spans="1:5" x14ac:dyDescent="0.25">
      <c r="A17" s="21" t="s">
        <v>593</v>
      </c>
      <c r="B17" s="14">
        <v>1248132.8492989063</v>
      </c>
    </row>
    <row r="18" spans="1:5" x14ac:dyDescent="0.25">
      <c r="A18" s="10" t="s">
        <v>149</v>
      </c>
      <c r="B18" s="14">
        <v>154958782.96603426</v>
      </c>
    </row>
    <row r="20" spans="1:5" ht="105" x14ac:dyDescent="0.25">
      <c r="A20" s="26" t="s">
        <v>148</v>
      </c>
      <c r="B20" s="7" t="s">
        <v>677</v>
      </c>
      <c r="D20" s="11"/>
      <c r="E20" s="36"/>
    </row>
    <row r="21" spans="1:5" x14ac:dyDescent="0.25">
      <c r="A21" s="11" t="s">
        <v>17</v>
      </c>
      <c r="B21" s="36">
        <v>4799628.1367699765</v>
      </c>
      <c r="D21" s="11"/>
      <c r="E21" s="36"/>
    </row>
    <row r="22" spans="1:5" x14ac:dyDescent="0.25">
      <c r="A22" s="11" t="s">
        <v>33</v>
      </c>
      <c r="B22" s="36">
        <v>6237696.4131226055</v>
      </c>
      <c r="D22" s="11"/>
      <c r="E22" s="36"/>
    </row>
    <row r="23" spans="1:5" x14ac:dyDescent="0.25">
      <c r="A23" s="11" t="s">
        <v>21</v>
      </c>
      <c r="B23" s="36">
        <v>5335617.8245677734</v>
      </c>
      <c r="D23" s="11"/>
      <c r="E23" s="36"/>
    </row>
    <row r="24" spans="1:5" x14ac:dyDescent="0.25">
      <c r="A24" s="11" t="s">
        <v>35</v>
      </c>
      <c r="B24" s="36">
        <v>6211484.528465013</v>
      </c>
      <c r="D24" s="11"/>
      <c r="E24" s="36"/>
    </row>
    <row r="25" spans="1:5" x14ac:dyDescent="0.25">
      <c r="A25" s="11" t="s">
        <v>36</v>
      </c>
      <c r="B25" s="36">
        <v>6584931.4788764343</v>
      </c>
      <c r="D25" s="11"/>
      <c r="E25" s="36"/>
    </row>
    <row r="26" spans="1:5" x14ac:dyDescent="0.25">
      <c r="A26" s="11" t="s">
        <v>23</v>
      </c>
      <c r="B26" s="36">
        <v>6103454.1796684787</v>
      </c>
      <c r="D26" s="11"/>
      <c r="E26" s="36"/>
    </row>
    <row r="27" spans="1:5" ht="15" customHeight="1" x14ac:dyDescent="0.25">
      <c r="A27" s="11" t="s">
        <v>128</v>
      </c>
      <c r="B27" s="36">
        <v>57377956.026812606</v>
      </c>
      <c r="D27" s="11"/>
      <c r="E27" s="36"/>
    </row>
    <row r="28" spans="1:5" x14ac:dyDescent="0.25">
      <c r="A28" s="11" t="s">
        <v>37</v>
      </c>
      <c r="B28" s="36">
        <v>6263980.3529353486</v>
      </c>
      <c r="D28" s="11"/>
      <c r="E28" s="36"/>
    </row>
    <row r="29" spans="1:5" x14ac:dyDescent="0.25">
      <c r="A29" s="11" t="s">
        <v>39</v>
      </c>
      <c r="B29" s="36">
        <v>7521541.0439187773</v>
      </c>
      <c r="D29" s="11"/>
      <c r="E29" s="36"/>
    </row>
    <row r="30" spans="1:5" x14ac:dyDescent="0.25">
      <c r="A30" s="11" t="s">
        <v>25</v>
      </c>
      <c r="B30" s="36">
        <v>8416425.9686453789</v>
      </c>
      <c r="D30" s="11"/>
      <c r="E30" s="36"/>
    </row>
    <row r="31" spans="1:5" x14ac:dyDescent="0.25">
      <c r="A31" s="11" t="s">
        <v>27</v>
      </c>
      <c r="B31" s="36">
        <v>5802855.9489844879</v>
      </c>
      <c r="D31" s="11"/>
      <c r="E31" s="36"/>
    </row>
    <row r="32" spans="1:5" x14ac:dyDescent="0.25">
      <c r="A32" s="11" t="s">
        <v>29</v>
      </c>
      <c r="B32" s="36">
        <v>5243614.1522706253</v>
      </c>
      <c r="D32" s="381"/>
      <c r="E32" s="36"/>
    </row>
    <row r="33" spans="1:5" x14ac:dyDescent="0.25">
      <c r="A33" s="11" t="s">
        <v>30</v>
      </c>
      <c r="B33" s="36">
        <v>6274584.882539046</v>
      </c>
      <c r="D33" s="11"/>
      <c r="E33" s="36"/>
    </row>
    <row r="34" spans="1:5" x14ac:dyDescent="0.25">
      <c r="A34" s="11" t="s">
        <v>40</v>
      </c>
      <c r="B34" s="36">
        <v>4630500.1238170667</v>
      </c>
      <c r="D34" s="11"/>
      <c r="E34" s="36"/>
    </row>
    <row r="35" spans="1:5" x14ac:dyDescent="0.25">
      <c r="A35" s="11" t="s">
        <v>31</v>
      </c>
      <c r="B35" s="36">
        <v>7054009.7907426413</v>
      </c>
      <c r="D35" s="11"/>
      <c r="E35" s="36"/>
    </row>
    <row r="36" spans="1:5" x14ac:dyDescent="0.25">
      <c r="A36" s="11" t="s">
        <v>456</v>
      </c>
      <c r="B36" s="36">
        <v>4195214.5301084537</v>
      </c>
      <c r="D36" s="382"/>
      <c r="E36" s="36"/>
    </row>
    <row r="37" spans="1:5" x14ac:dyDescent="0.25">
      <c r="A37" s="11" t="s">
        <v>613</v>
      </c>
      <c r="B37" s="36">
        <v>2382777.2632390978</v>
      </c>
      <c r="D37" s="11"/>
      <c r="E37" s="36"/>
    </row>
    <row r="38" spans="1:5" x14ac:dyDescent="0.25">
      <c r="A38" s="11" t="s">
        <v>546</v>
      </c>
      <c r="B38" s="36">
        <v>4136795.3895720835</v>
      </c>
      <c r="D38" s="11"/>
      <c r="E38" s="36"/>
    </row>
    <row r="39" spans="1:5" x14ac:dyDescent="0.25">
      <c r="A39" s="11" t="s">
        <v>544</v>
      </c>
      <c r="B39" s="36">
        <v>385714.93397467898</v>
      </c>
    </row>
    <row r="40" spans="1:5" x14ac:dyDescent="0.25">
      <c r="A40" s="11" t="s">
        <v>649</v>
      </c>
      <c r="B40" s="36"/>
    </row>
    <row r="41" spans="1:5" x14ac:dyDescent="0.25">
      <c r="A41" s="25" t="s">
        <v>149</v>
      </c>
      <c r="B41" s="37">
        <v>154958782.96903056</v>
      </c>
    </row>
  </sheetData>
  <mergeCells count="3">
    <mergeCell ref="A1:B1"/>
    <mergeCell ref="D1:E1"/>
    <mergeCell ref="G1:H1"/>
  </mergeCells>
  <phoneticPr fontId="9" type="noConversion"/>
  <pageMargins left="0.25" right="0.25" top="0.75" bottom="0.75" header="0.3" footer="0.3"/>
  <pageSetup paperSize="9" scale="51" orientation="landscape"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610D-CC25-4927-A05B-082A9583876E}">
  <sheetPr>
    <pageSetUpPr fitToPage="1"/>
  </sheetPr>
  <dimension ref="B1:I46"/>
  <sheetViews>
    <sheetView zoomScale="110" zoomScaleNormal="110" workbookViewId="0"/>
  </sheetViews>
  <sheetFormatPr defaultRowHeight="15" x14ac:dyDescent="0.25"/>
  <cols>
    <col min="1" max="1" width="5.140625" customWidth="1"/>
    <col min="2" max="2" width="65.140625" customWidth="1"/>
    <col min="3" max="5" width="17.140625" customWidth="1"/>
    <col min="6" max="6" width="11.7109375" customWidth="1"/>
    <col min="7" max="7" width="68" bestFit="1" customWidth="1"/>
    <col min="8" max="8" width="27" bestFit="1" customWidth="1"/>
  </cols>
  <sheetData>
    <row r="1" spans="2:9" ht="15.75" thickBot="1" x14ac:dyDescent="0.3"/>
    <row r="2" spans="2:9" ht="60" x14ac:dyDescent="0.25">
      <c r="B2" s="258" t="s">
        <v>652</v>
      </c>
      <c r="C2" s="260" t="s">
        <v>641</v>
      </c>
      <c r="D2" s="284" t="s">
        <v>678</v>
      </c>
      <c r="E2" s="259" t="s">
        <v>642</v>
      </c>
      <c r="G2" s="283" t="s">
        <v>148</v>
      </c>
      <c r="H2" s="4" t="s">
        <v>677</v>
      </c>
    </row>
    <row r="3" spans="2:9" s="58" customFormat="1" x14ac:dyDescent="0.25">
      <c r="B3" s="261" t="s">
        <v>650</v>
      </c>
      <c r="C3" s="262">
        <v>7514652.4027771475</v>
      </c>
      <c r="D3" s="263">
        <f>GETPIVOTDATA("Maksymalna wartość wkładu UE (euro)
wg kursu dla danego naboru wniosków o dofinansowanie",$G$2,"Działanie","2.18 Poprawa efektywności energetycznej - ZIT - instrumenty finansowe")</f>
        <v>7514652.4027771475</v>
      </c>
      <c r="E3" s="264">
        <f>D3-C3</f>
        <v>0</v>
      </c>
      <c r="G3" s="11" t="s">
        <v>498</v>
      </c>
      <c r="H3" s="36">
        <v>7514652.4027771475</v>
      </c>
      <c r="I3"/>
    </row>
    <row r="4" spans="2:9" s="58" customFormat="1" x14ac:dyDescent="0.25">
      <c r="B4" s="265" t="s">
        <v>499</v>
      </c>
      <c r="C4" s="266">
        <v>7435816.0856863465</v>
      </c>
      <c r="D4" s="267">
        <f>GETPIVOTDATA("Maksymalna wartość wkładu UE (euro)
wg kursu dla danego naboru wniosków o dofinansowanie",$G$2,"Działanie","2.19 Poprawa efektywności energetycznej -  ZIT - dotacja")</f>
        <v>6508738.4367642123</v>
      </c>
      <c r="E4" s="268">
        <f>D4-C4</f>
        <v>-927077.64892213419</v>
      </c>
      <c r="G4" s="281" t="s">
        <v>628</v>
      </c>
      <c r="H4" s="36">
        <v>7514652.4027771475</v>
      </c>
      <c r="I4"/>
    </row>
    <row r="5" spans="2:9" s="58" customFormat="1" x14ac:dyDescent="0.25">
      <c r="B5" s="265" t="s">
        <v>500</v>
      </c>
      <c r="C5" s="266">
        <v>735127.29273494578</v>
      </c>
      <c r="D5" s="267">
        <f>GETPIVOTDATA("Maksymalna wartość wkładu UE (euro)
wg kursu dla danego naboru wniosków o dofinansowanie",$G$2,"Działanie","2.21 Wsparcie rozwoju OZE - ZIT - dotacja")</f>
        <v>515243.77864500612</v>
      </c>
      <c r="E5" s="268">
        <f>D5-C5</f>
        <v>-219883.51408993965</v>
      </c>
      <c r="G5" s="11" t="s">
        <v>499</v>
      </c>
      <c r="H5" s="36">
        <v>6508738.4367642123</v>
      </c>
      <c r="I5"/>
    </row>
    <row r="6" spans="2:9" s="58" customFormat="1" x14ac:dyDescent="0.25">
      <c r="B6" s="265" t="s">
        <v>651</v>
      </c>
      <c r="C6" s="266">
        <v>9280760.7659844812</v>
      </c>
      <c r="D6" s="267">
        <f>GETPIVOTDATA("Maksymalna wartość wkładu UE (euro)
wg kursu dla danego naboru wniosków o dofinansowanie",$G$2,"Działanie","2.22  Wsparcie rozwoju OZE - ZIT - instrumenty finansowe")</f>
        <v>9280760.7659844812</v>
      </c>
      <c r="E6" s="271">
        <f>D6-C6</f>
        <v>0</v>
      </c>
      <c r="G6" s="281" t="s">
        <v>628</v>
      </c>
      <c r="H6" s="36">
        <v>6508738.4367642123</v>
      </c>
      <c r="I6"/>
    </row>
    <row r="7" spans="2:9" s="58" customFormat="1" x14ac:dyDescent="0.25">
      <c r="B7" s="265" t="s">
        <v>502</v>
      </c>
      <c r="C7" s="266">
        <v>13642130.934337707</v>
      </c>
      <c r="D7" s="267">
        <f>GETPIVOTDATA("Maksymalna wartość wkładu UE (euro)
wg kursu dla danego naboru wniosków o dofinansowanie",$G$2,"Działanie","2.23 Gospodarowanie wodami - ZIT")</f>
        <v>13530219.715309707</v>
      </c>
      <c r="E7" s="268">
        <f>D7-C7</f>
        <v>-111911.21902799979</v>
      </c>
      <c r="G7" s="11" t="s">
        <v>500</v>
      </c>
      <c r="H7" s="36">
        <v>515243.77864500612</v>
      </c>
      <c r="I7"/>
    </row>
    <row r="8" spans="2:9" x14ac:dyDescent="0.25">
      <c r="B8" s="269" t="s">
        <v>643</v>
      </c>
      <c r="C8" s="270">
        <v>8534720.0140672512</v>
      </c>
      <c r="D8" s="282">
        <f>GETPIVOTDATA("Maksymalna wartość wkładu UE (euro)
wg kursu dla danego naboru wniosków o dofinansowanie",$G$2,"Działanie","2.23 Gospodarowanie wodami - ZIT","Typ","A")</f>
        <v>9480241.4923210964</v>
      </c>
      <c r="E8" s="271">
        <f t="shared" ref="E8:E9" si="0">D8-C8</f>
        <v>945521.47825384513</v>
      </c>
      <c r="G8" s="281" t="s">
        <v>628</v>
      </c>
      <c r="H8" s="36">
        <v>515243.77864500612</v>
      </c>
    </row>
    <row r="9" spans="2:9" x14ac:dyDescent="0.25">
      <c r="B9" s="269" t="s">
        <v>644</v>
      </c>
      <c r="C9" s="270">
        <v>5107410.9202704541</v>
      </c>
      <c r="D9" s="270">
        <f>GETPIVOTDATA("Maksymalna wartość wkładu UE (euro)
wg kursu dla danego naboru wniosków o dofinansowanie",$G$2,"Działanie","2.23 Gospodarowanie wodami - ZIT","Typ","B")</f>
        <v>4049978.2229886106</v>
      </c>
      <c r="E9" s="272">
        <f t="shared" si="0"/>
        <v>-1057432.6972818435</v>
      </c>
      <c r="G9" s="11" t="s">
        <v>501</v>
      </c>
      <c r="H9" s="36">
        <v>9280760.7659844812</v>
      </c>
    </row>
    <row r="10" spans="2:9" s="58" customFormat="1" x14ac:dyDescent="0.25">
      <c r="B10" s="265" t="s">
        <v>503</v>
      </c>
      <c r="C10" s="266">
        <v>14780845.736099288</v>
      </c>
      <c r="D10" s="267">
        <f>GETPIVOTDATA("Maksymalna wartość wkładu UE (euro)
wg kursu dla danego naboru wniosków o dofinansowanie",$G$2,"Działanie","2.24 Rozwijanie systemu gospodarki wodno-ściekowej - ZIT")</f>
        <v>14474271.380260706</v>
      </c>
      <c r="E10" s="268">
        <f>D10-C10</f>
        <v>-306574.35583858192</v>
      </c>
      <c r="G10" s="281" t="s">
        <v>628</v>
      </c>
      <c r="H10" s="36">
        <v>226891.13990107545</v>
      </c>
      <c r="I10"/>
    </row>
    <row r="11" spans="2:9" x14ac:dyDescent="0.25">
      <c r="B11" s="269" t="s">
        <v>643</v>
      </c>
      <c r="C11" s="270">
        <v>11789301.968798839</v>
      </c>
      <c r="D11" s="270">
        <f>GETPIVOTDATA("Maksymalna wartość wkładu UE (euro)
wg kursu dla danego naboru wniosków o dofinansowanie",$G$2,"Działanie","2.24 Rozwijanie systemu gospodarki wodno-ściekowej - ZIT","Typ","A")</f>
        <v>11328945.330889195</v>
      </c>
      <c r="E11" s="272">
        <f t="shared" ref="E11:E12" si="1">D11-C11</f>
        <v>-460356.63790964335</v>
      </c>
      <c r="G11" s="281" t="s">
        <v>636</v>
      </c>
      <c r="H11" s="36">
        <v>8883701.2728592828</v>
      </c>
    </row>
    <row r="12" spans="2:9" x14ac:dyDescent="0.25">
      <c r="B12" s="269" t="s">
        <v>644</v>
      </c>
      <c r="C12" s="270">
        <v>2991543.7673004493</v>
      </c>
      <c r="D12" s="270">
        <f>GETPIVOTDATA("Maksymalna wartość wkładu UE (euro)
wg kursu dla danego naboru wniosków o dofinansowanie",$G$2,"Działanie","2.24 Rozwijanie systemu gospodarki wodno-ściekowej - ZIT","Typ","B")</f>
        <v>3145326.0493715112</v>
      </c>
      <c r="E12" s="271">
        <f t="shared" si="1"/>
        <v>153782.2820710619</v>
      </c>
      <c r="G12" s="281" t="s">
        <v>649</v>
      </c>
      <c r="H12" s="36">
        <v>170168.35322412307</v>
      </c>
    </row>
    <row r="13" spans="2:9" s="58" customFormat="1" x14ac:dyDescent="0.25">
      <c r="B13" s="265" t="s">
        <v>504</v>
      </c>
      <c r="C13" s="266">
        <v>2700004.5378227532</v>
      </c>
      <c r="D13" s="267">
        <f>GETPIVOTDATA("Maksymalna wartość wkładu UE (euro)
wg kursu dla danego naboru wniosków o dofinansowanie",$G$2,"Działanie","2.25 Rozwijanie systemu gospodarki odpadami - ZIT")</f>
        <v>3835362.1105416799</v>
      </c>
      <c r="E13" s="273">
        <f>D13-C13</f>
        <v>1135357.5727189267</v>
      </c>
      <c r="G13" s="11" t="s">
        <v>502</v>
      </c>
      <c r="H13" s="36">
        <v>13530219.715309707</v>
      </c>
      <c r="I13"/>
    </row>
    <row r="14" spans="2:9" s="58" customFormat="1" x14ac:dyDescent="0.25">
      <c r="B14" s="265" t="s">
        <v>623</v>
      </c>
      <c r="C14" s="266">
        <v>0</v>
      </c>
      <c r="D14" s="267">
        <f>GETPIVOTDATA("Maksymalna wartość wkładu UE (euro)
wg kursu dla danego naboru wniosków o dofinansowanie",$G$2,"Działanie","2.26 Rozwój zielonej i niebieskiej infrastruktury w miastach – ZIT")</f>
        <v>430089.16821708943</v>
      </c>
      <c r="E14" s="273">
        <f t="shared" ref="E14:E28" si="2">D14-C14</f>
        <v>430089.16821708943</v>
      </c>
      <c r="G14" s="281" t="s">
        <v>628</v>
      </c>
      <c r="H14" s="36">
        <v>9480241.4923210964</v>
      </c>
      <c r="I14"/>
    </row>
    <row r="15" spans="2:9" s="58" customFormat="1" x14ac:dyDescent="0.25">
      <c r="B15" s="265" t="s">
        <v>505</v>
      </c>
      <c r="C15" s="266">
        <v>55000000.218013793</v>
      </c>
      <c r="D15" s="267">
        <f>GETPIVOTDATA("Maksymalna wartość wkładu UE (euro)
wg kursu dla danego naboru wniosków o dofinansowanie",$G$2,"Działanie","3.1 Transport miejski - ZIT")</f>
        <v>55000000.191382177</v>
      </c>
      <c r="E15" s="268">
        <f t="shared" si="2"/>
        <v>-2.6631616055965424E-2</v>
      </c>
      <c r="G15" s="281" t="s">
        <v>637</v>
      </c>
      <c r="H15" s="36">
        <v>4049978.2229886106</v>
      </c>
      <c r="I15"/>
    </row>
    <row r="16" spans="2:9" s="58" customFormat="1" x14ac:dyDescent="0.25">
      <c r="B16" s="265" t="s">
        <v>506</v>
      </c>
      <c r="C16" s="266">
        <v>3695568.1354086311</v>
      </c>
      <c r="D16" s="267">
        <f>GETPIVOTDATA("Maksymalna wartość wkładu UE (euro)
wg kursu dla danego naboru wniosków o dofinansowanie",$G$2,"Działanie","6.29 Wsparcie wychowania przedszkolnego - ZIT")</f>
        <v>3761489.8229088439</v>
      </c>
      <c r="E16" s="273">
        <f t="shared" si="2"/>
        <v>65921.687500212807</v>
      </c>
      <c r="G16" s="11" t="s">
        <v>503</v>
      </c>
      <c r="H16" s="36">
        <v>14474271.380260706</v>
      </c>
      <c r="I16"/>
    </row>
    <row r="17" spans="2:9" x14ac:dyDescent="0.25">
      <c r="B17" s="269" t="s">
        <v>645</v>
      </c>
      <c r="C17" s="274">
        <v>3319232.8810636657</v>
      </c>
      <c r="D17" s="270">
        <f>GETPIVOTDATA("Maksymalna wartość wkładu UE (euro)
wg kursu dla danego naboru wniosków o dofinansowanie",$G$2,"Działanie","6.29 Wsparcie wychowania przedszkolnego - ZIT","Typ","A")+GETPIVOTDATA("Maksymalna wartość wkładu UE (euro)
wg kursu dla danego naboru wniosków o dofinansowanie",$G$2,"Działanie","6.29 Wsparcie wychowania przedszkolnego - ZIT","Typ","AB")</f>
        <v>3429234.7849652856</v>
      </c>
      <c r="E17" s="271">
        <f t="shared" si="2"/>
        <v>110001.90390161984</v>
      </c>
      <c r="G17" s="281" t="s">
        <v>628</v>
      </c>
      <c r="H17" s="36">
        <v>11328945.330889195</v>
      </c>
    </row>
    <row r="18" spans="2:9" x14ac:dyDescent="0.25">
      <c r="B18" s="269" t="s">
        <v>646</v>
      </c>
      <c r="C18" s="270">
        <v>376335.25434496527</v>
      </c>
      <c r="D18" s="270">
        <f>GETPIVOTDATA("Maksymalna wartość wkładu UE (euro)
wg kursu dla danego naboru wniosków o dofinansowanie",$G$2,"Działanie","6.29 Wsparcie wychowania przedszkolnego - ZIT","Typ","C")</f>
        <v>332255.03794355842</v>
      </c>
      <c r="E18" s="272">
        <f t="shared" si="2"/>
        <v>-44080.216401406855</v>
      </c>
      <c r="G18" s="281" t="s">
        <v>637</v>
      </c>
      <c r="H18" s="36">
        <v>3145326.0493715112</v>
      </c>
    </row>
    <row r="19" spans="2:9" s="58" customFormat="1" x14ac:dyDescent="0.25">
      <c r="B19" s="265" t="s">
        <v>507</v>
      </c>
      <c r="C19" s="266">
        <v>4018374.8740754183</v>
      </c>
      <c r="D19" s="267">
        <f>GETPIVOTDATA("Maksymalna wartość wkładu UE (euro)
wg kursu dla danego naboru wniosków o dofinansowanie",$G$2,"Działanie","6.30 Wsparcie kształcenia ogólnego - ZIT")</f>
        <v>4156044.1419202508</v>
      </c>
      <c r="E19" s="273">
        <f t="shared" si="2"/>
        <v>137669.2678448325</v>
      </c>
      <c r="G19" s="11" t="s">
        <v>504</v>
      </c>
      <c r="H19" s="36">
        <v>3835362.1105416799</v>
      </c>
      <c r="I19"/>
    </row>
    <row r="20" spans="2:9" x14ac:dyDescent="0.25">
      <c r="B20" s="269" t="s">
        <v>643</v>
      </c>
      <c r="C20" s="270">
        <v>2220898.992603349</v>
      </c>
      <c r="D20" s="270">
        <f>GETPIVOTDATA("Maksymalna wartość wkładu UE (euro)
wg kursu dla danego naboru wniosków o dofinansowanie",$G$2,"Działanie","6.30 Wsparcie kształcenia ogólnego - ZIT","Typ","A")</f>
        <v>2496968.4203294832</v>
      </c>
      <c r="E20" s="271">
        <f t="shared" si="2"/>
        <v>276069.42772613419</v>
      </c>
      <c r="G20" s="281" t="s">
        <v>628</v>
      </c>
      <c r="H20" s="36">
        <v>3835362.1105416799</v>
      </c>
    </row>
    <row r="21" spans="2:9" x14ac:dyDescent="0.25">
      <c r="B21" s="269" t="s">
        <v>644</v>
      </c>
      <c r="C21" s="270">
        <v>1797475.8814720698</v>
      </c>
      <c r="D21" s="270">
        <f>GETPIVOTDATA("Maksymalna wartość wkładu UE (euro)
wg kursu dla danego naboru wniosków o dofinansowanie",$G$2,"Działanie","6.30 Wsparcie kształcenia ogólnego - ZIT","Typ","B")</f>
        <v>1659075.7215907678</v>
      </c>
      <c r="E21" s="272">
        <f t="shared" si="2"/>
        <v>-138400.15988130192</v>
      </c>
      <c r="G21" s="11" t="s">
        <v>623</v>
      </c>
      <c r="H21" s="36">
        <v>430089.16821708943</v>
      </c>
    </row>
    <row r="22" spans="2:9" s="58" customFormat="1" x14ac:dyDescent="0.25">
      <c r="B22" s="265" t="s">
        <v>508</v>
      </c>
      <c r="C22" s="266">
        <v>5976946.0452874703</v>
      </c>
      <c r="D22" s="267">
        <f>GETPIVOTDATA("Maksymalna wartość wkładu UE (euro)
wg kursu dla danego naboru wniosków o dofinansowanie",$G$2,"Działanie","6.31 Wsparcie kształcenia zawodowego - ZIT")</f>
        <v>5976946.0461631231</v>
      </c>
      <c r="E22" s="273">
        <f t="shared" si="2"/>
        <v>8.7565276771783829E-4</v>
      </c>
      <c r="F22" s="254"/>
      <c r="G22" s="281" t="s">
        <v>628</v>
      </c>
      <c r="H22" s="36">
        <v>430089.16821708943</v>
      </c>
    </row>
    <row r="23" spans="2:9" s="58" customFormat="1" x14ac:dyDescent="0.25">
      <c r="B23" s="265" t="s">
        <v>509</v>
      </c>
      <c r="C23" s="266">
        <v>28368186.871577837</v>
      </c>
      <c r="D23" s="267">
        <f>GETPIVOTDATA("Maksymalna wartość wkładu UE (euro)
wg kursu dla danego naboru wniosków o dofinansowanie",$G$2,"Działanie","6.33 Wsparcie usług społecznych w regionie - ZIT")</f>
        <v>28376170.51537228</v>
      </c>
      <c r="E23" s="273">
        <f t="shared" si="2"/>
        <v>7983.6437944434583</v>
      </c>
      <c r="G23" s="11" t="s">
        <v>505</v>
      </c>
      <c r="H23" s="36">
        <v>55000000.191382177</v>
      </c>
    </row>
    <row r="24" spans="2:9" x14ac:dyDescent="0.25">
      <c r="B24" s="269" t="s">
        <v>643</v>
      </c>
      <c r="C24" s="270">
        <v>5387659.8516063895</v>
      </c>
      <c r="D24" s="270">
        <f>GETPIVOTDATA("Maksymalna wartość wkładu UE (euro)
wg kursu dla danego naboru wniosków o dofinansowanie",$G$2,"Działanie","6.33 Wsparcie usług społecznych w regionie - ZIT","Typ","A")</f>
        <v>6663153.8194956155</v>
      </c>
      <c r="E24" s="271">
        <f t="shared" si="2"/>
        <v>1275493.967889226</v>
      </c>
      <c r="G24" s="281" t="s">
        <v>628</v>
      </c>
      <c r="H24" s="36">
        <v>55000000.191382177</v>
      </c>
    </row>
    <row r="25" spans="2:9" x14ac:dyDescent="0.25">
      <c r="B25" s="269" t="s">
        <v>644</v>
      </c>
      <c r="C25" s="270">
        <v>5977453.1909110211</v>
      </c>
      <c r="D25" s="270">
        <f>GETPIVOTDATA("Maksymalna wartość wkładu UE (euro)
wg kursu dla danego naboru wniosków o dofinansowanie",$G$2,"Działanie","6.33 Wsparcie usług społecznych w regionie - ZIT","Typ","B")</f>
        <v>4189335.9775164775</v>
      </c>
      <c r="E25" s="272">
        <f t="shared" si="2"/>
        <v>-1788117.2133945436</v>
      </c>
      <c r="G25" s="11" t="s">
        <v>506</v>
      </c>
      <c r="H25" s="36">
        <v>3761489.8229088439</v>
      </c>
    </row>
    <row r="26" spans="2:9" x14ac:dyDescent="0.25">
      <c r="B26" s="269" t="s">
        <v>646</v>
      </c>
      <c r="C26" s="270">
        <v>16485350.772383025</v>
      </c>
      <c r="D26" s="270">
        <f>GETPIVOTDATA("Maksymalna wartość wkładu UE (euro)
wg kursu dla danego naboru wniosków o dofinansowanie",$G$2,"Działanie","6.33 Wsparcie usług społecznych w regionie - ZIT","Typ","C")</f>
        <v>16842763.26929725</v>
      </c>
      <c r="E26" s="271">
        <f t="shared" si="2"/>
        <v>357412.4969142247</v>
      </c>
      <c r="G26" s="281" t="s">
        <v>628</v>
      </c>
      <c r="H26" s="36">
        <v>361183.46417388937</v>
      </c>
    </row>
    <row r="27" spans="2:9" x14ac:dyDescent="0.25">
      <c r="B27" s="269" t="s">
        <v>647</v>
      </c>
      <c r="C27" s="270">
        <v>517723.05667740619</v>
      </c>
      <c r="D27" s="270">
        <f>GETPIVOTDATA("Maksymalna wartość wkładu UE (euro)
wg kursu dla danego naboru wniosków o dofinansowanie",$G$2,"Działanie","6.33 Wsparcie usług społecznych w regionie - ZIT","Typ","D")</f>
        <v>258861.54989336117</v>
      </c>
      <c r="E27" s="272">
        <f t="shared" si="2"/>
        <v>-258861.50678404502</v>
      </c>
      <c r="G27" s="281" t="s">
        <v>638</v>
      </c>
      <c r="H27" s="36">
        <v>3068051.3207913963</v>
      </c>
    </row>
    <row r="28" spans="2:9" x14ac:dyDescent="0.25">
      <c r="B28" s="269" t="s">
        <v>648</v>
      </c>
      <c r="C28" s="270">
        <v>0</v>
      </c>
      <c r="D28" s="270">
        <f>GETPIVOTDATA("Maksymalna wartość wkładu UE (euro)
wg kursu dla danego naboru wniosków o dofinansowanie",$G$2,"Działanie","6.33 Wsparcie usług społecznych w regionie - ZIT","Typ","E")</f>
        <v>422055.89916957845</v>
      </c>
      <c r="E28" s="271">
        <f t="shared" si="2"/>
        <v>422055.89916957845</v>
      </c>
      <c r="G28" s="281" t="s">
        <v>636</v>
      </c>
      <c r="H28" s="36">
        <v>332255.03794355842</v>
      </c>
    </row>
    <row r="29" spans="2:9" s="58" customFormat="1" x14ac:dyDescent="0.25">
      <c r="B29" s="265" t="s">
        <v>510</v>
      </c>
      <c r="C29" s="266">
        <v>353950.17470617598</v>
      </c>
      <c r="D29" s="267">
        <f>GETPIVOTDATA("Maksymalna wartość wkładu UE (euro)
wg kursu dla danego naboru wniosków o dofinansowanie",$G$2,"Działanie","6.34 Wsparcie usług zdrowotnych - ZIT")</f>
        <v>350661.64048865612</v>
      </c>
      <c r="E29" s="268">
        <f>D29-C29</f>
        <v>-3288.5342175198602</v>
      </c>
      <c r="G29" s="11" t="s">
        <v>507</v>
      </c>
      <c r="H29" s="36">
        <v>4156044.1419202508</v>
      </c>
    </row>
    <row r="30" spans="2:9" s="58" customFormat="1" x14ac:dyDescent="0.25">
      <c r="B30" s="275" t="s">
        <v>593</v>
      </c>
      <c r="C30" s="266">
        <v>1456418.913645233</v>
      </c>
      <c r="D30" s="267">
        <f>GETPIVOTDATA("Maksymalna wartość wkładu UE (euro)
wg kursu dla danego naboru wniosków o dofinansowanie",$G$2,"Działanie","6.38 Wsparcie edukacji włączającej w wychowaniu przedszkolnym – ZIT")</f>
        <v>1248132.8492989063</v>
      </c>
      <c r="E30" s="268">
        <f>D30-C30</f>
        <v>-208286.06434632675</v>
      </c>
      <c r="G30" s="281" t="s">
        <v>628</v>
      </c>
      <c r="H30" s="36">
        <v>2496968.4203294832</v>
      </c>
    </row>
    <row r="31" spans="2:9" x14ac:dyDescent="0.25">
      <c r="B31" s="276"/>
      <c r="C31" s="277"/>
      <c r="D31" s="277"/>
      <c r="E31" s="278"/>
      <c r="G31" s="281" t="s">
        <v>637</v>
      </c>
      <c r="H31" s="36">
        <v>1659075.7215907678</v>
      </c>
    </row>
    <row r="32" spans="2:9" x14ac:dyDescent="0.25">
      <c r="C32" s="255">
        <f>SUM(C3,C4,C5,C6,C7,C10,C13,C15,C16,C19,C22,C23,C29,C30)</f>
        <v>154958782.98815724</v>
      </c>
      <c r="D32" s="255">
        <f>SUM(D3,D4,D5,D6,D7,D10,D13,D14,D15,D16,D19,D22,D23,D29,D30)</f>
        <v>154958782.96603426</v>
      </c>
      <c r="E32" s="256">
        <f>D32-C32</f>
        <v>-2.2122979164123535E-2</v>
      </c>
      <c r="G32" s="11" t="s">
        <v>508</v>
      </c>
      <c r="H32" s="36">
        <v>5976946.0461631231</v>
      </c>
    </row>
    <row r="33" spans="2:8" x14ac:dyDescent="0.25">
      <c r="G33" s="281" t="s">
        <v>628</v>
      </c>
      <c r="H33" s="36">
        <v>5976946.0461631231</v>
      </c>
    </row>
    <row r="34" spans="2:8" ht="13.9" customHeight="1" x14ac:dyDescent="0.25">
      <c r="G34" s="11" t="s">
        <v>509</v>
      </c>
      <c r="H34" s="36">
        <v>28376170.51537228</v>
      </c>
    </row>
    <row r="35" spans="2:8" x14ac:dyDescent="0.25">
      <c r="B35" t="s">
        <v>679</v>
      </c>
      <c r="C35" s="36">
        <f>C3+C4+C5+C6+C7+C10+C13+C14</f>
        <v>56089337.755442671</v>
      </c>
      <c r="D35" s="36">
        <f>D3+D4+D5+D6+D7+D10+D13+D14</f>
        <v>56089337.758500032</v>
      </c>
      <c r="E35" s="36">
        <f>C35-D35</f>
        <v>-3.0573606491088867E-3</v>
      </c>
      <c r="G35" s="281" t="s">
        <v>628</v>
      </c>
      <c r="H35" s="36">
        <v>6663153.8194956155</v>
      </c>
    </row>
    <row r="36" spans="2:8" x14ac:dyDescent="0.25">
      <c r="B36" t="s">
        <v>680</v>
      </c>
      <c r="C36" s="36">
        <f>C15</f>
        <v>55000000.218013793</v>
      </c>
      <c r="D36" s="36">
        <f>D15</f>
        <v>55000000.191382177</v>
      </c>
      <c r="E36" s="36">
        <f>C36-D36</f>
        <v>2.6631616055965424E-2</v>
      </c>
      <c r="G36" s="281" t="s">
        <v>637</v>
      </c>
      <c r="H36" s="36">
        <v>4189335.9775164775</v>
      </c>
    </row>
    <row r="37" spans="2:8" x14ac:dyDescent="0.25">
      <c r="B37" t="s">
        <v>681</v>
      </c>
      <c r="C37" s="36">
        <f>C16+C19+C22+C23+C29+C30</f>
        <v>43869445.014700763</v>
      </c>
      <c r="D37" s="36">
        <f>D16+D19+D22+D23+D29+D30</f>
        <v>43869445.016152062</v>
      </c>
      <c r="E37" s="36">
        <f>C37-D37</f>
        <v>-1.4512985944747925E-3</v>
      </c>
      <c r="G37" s="281" t="s">
        <v>636</v>
      </c>
      <c r="H37" s="36">
        <v>16842763.26929725</v>
      </c>
    </row>
    <row r="38" spans="2:8" x14ac:dyDescent="0.25">
      <c r="G38" s="281" t="s">
        <v>640</v>
      </c>
      <c r="H38" s="36">
        <v>258861.54989336117</v>
      </c>
    </row>
    <row r="39" spans="2:8" x14ac:dyDescent="0.25">
      <c r="G39" s="281" t="s">
        <v>639</v>
      </c>
      <c r="H39" s="36">
        <v>422055.89916957845</v>
      </c>
    </row>
    <row r="40" spans="2:8" x14ac:dyDescent="0.25">
      <c r="G40" s="11" t="s">
        <v>510</v>
      </c>
      <c r="H40" s="36">
        <v>350661.64048865612</v>
      </c>
    </row>
    <row r="41" spans="2:8" x14ac:dyDescent="0.25">
      <c r="G41" s="281" t="s">
        <v>628</v>
      </c>
      <c r="H41" s="36">
        <v>350661.64048865612</v>
      </c>
    </row>
    <row r="42" spans="2:8" x14ac:dyDescent="0.25">
      <c r="G42" s="11" t="s">
        <v>593</v>
      </c>
      <c r="H42" s="36">
        <v>1248132.8492989063</v>
      </c>
    </row>
    <row r="43" spans="2:8" x14ac:dyDescent="0.25">
      <c r="G43" s="281" t="s">
        <v>628</v>
      </c>
      <c r="H43" s="36">
        <v>1248132.8492989063</v>
      </c>
    </row>
    <row r="44" spans="2:8" x14ac:dyDescent="0.25">
      <c r="G44" s="11" t="s">
        <v>649</v>
      </c>
      <c r="H44" s="36"/>
    </row>
    <row r="45" spans="2:8" x14ac:dyDescent="0.25">
      <c r="G45" s="281" t="s">
        <v>649</v>
      </c>
      <c r="H45" s="36"/>
    </row>
    <row r="46" spans="2:8" x14ac:dyDescent="0.25">
      <c r="G46" s="11" t="s">
        <v>149</v>
      </c>
      <c r="H46" s="36">
        <v>154958782.96603423</v>
      </c>
    </row>
  </sheetData>
  <pageMargins left="0.7" right="0.7" top="0.75" bottom="0.75" header="0.3" footer="0.3"/>
  <pageSetup paperSize="9" scale="9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B552E2FBE915643B55A364F7ADED7C5" ma:contentTypeVersion="2" ma:contentTypeDescription="Utwórz nowy dokument." ma:contentTypeScope="" ma:versionID="a937db2e23aad89b20503d9134d6d889">
  <xsd:schema xmlns:xsd="http://www.w3.org/2001/XMLSchema" xmlns:xs="http://www.w3.org/2001/XMLSchema" xmlns:p="http://schemas.microsoft.com/office/2006/metadata/properties" xmlns:ns2="ab420584-de76-42ac-81f6-2859aa96f161" targetNamespace="http://schemas.microsoft.com/office/2006/metadata/properties" ma:root="true" ma:fieldsID="b2a29d23213c25eaf1a54aeaec556ea7" ns2:_="">
    <xsd:import namespace="ab420584-de76-42ac-81f6-2859aa96f16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20584-de76-42ac-81f6-2859aa96f1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031680-0C03-4261-8DED-BC95F867CDED}">
  <ds:schemaRefs>
    <ds:schemaRef ds:uri="http://schemas.microsoft.com/sharepoint/v3/contenttype/forms"/>
  </ds:schemaRefs>
</ds:datastoreItem>
</file>

<file path=customXml/itemProps2.xml><?xml version="1.0" encoding="utf-8"?>
<ds:datastoreItem xmlns:ds="http://schemas.openxmlformats.org/officeDocument/2006/customXml" ds:itemID="{ECC0B32B-5DB7-448C-A2E9-905B800752A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b420584-de76-42ac-81f6-2859aa96f161"/>
    <ds:schemaRef ds:uri="http://www.w3.org/XML/1998/namespace"/>
  </ds:schemaRefs>
</ds:datastoreItem>
</file>

<file path=customXml/itemProps3.xml><?xml version="1.0" encoding="utf-8"?>
<ds:datastoreItem xmlns:ds="http://schemas.openxmlformats.org/officeDocument/2006/customXml" ds:itemID="{8A4790BE-02BD-4622-A3BE-3E20544C1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20584-de76-42ac-81f6-2859aa96f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1.Lista projektów-FEM21-27</vt:lpstr>
      <vt:lpstr>2.Lista projektów-FEM21-27 5(i)</vt:lpstr>
      <vt:lpstr>3.Lista projektów-FEnIKS</vt:lpstr>
      <vt:lpstr>Arkusz2</vt:lpstr>
      <vt:lpstr>Arkusz3</vt:lpstr>
      <vt:lpstr>Arkusz1</vt:lpstr>
      <vt:lpstr>Arkusz4</vt:lpstr>
      <vt:lpstr>Arkusz5</vt:lpstr>
      <vt:lpstr>Arkusz6</vt:lpstr>
      <vt:lpstr>Arkusz7</vt:lpstr>
      <vt:lpstr>Arkusz8</vt:lpstr>
      <vt:lpstr>Arkusz9</vt:lpstr>
      <vt:lpstr>Arkusz10</vt:lpstr>
      <vt:lpstr>Arkusz11</vt:lpstr>
      <vt:lpstr>Arkusz12</vt:lpstr>
      <vt:lpstr>Szczegóły1</vt:lpstr>
      <vt:lpstr>Szczegóły2</vt:lpstr>
      <vt:lpstr>Szczegóły3</vt:lpstr>
      <vt:lpstr>Szczegóły4</vt:lpstr>
      <vt:lpstr>4.Zestawienie zbiorcze</vt:lpstr>
      <vt:lpstr>5.Zmiany w alokacji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Piątkowska</dc:creator>
  <cp:keywords/>
  <dc:description/>
  <cp:lastModifiedBy>Maria Piątkowska</cp:lastModifiedBy>
  <cp:revision/>
  <cp:lastPrinted>2025-05-26T10:44:35Z</cp:lastPrinted>
  <dcterms:created xsi:type="dcterms:W3CDTF">2023-04-25T07:38:17Z</dcterms:created>
  <dcterms:modified xsi:type="dcterms:W3CDTF">2025-07-08T06:42:01Z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0x0101002B552E2FBE915643B55A364F7ADED7C5</vt:lpwstr>
  </property>
</Properties>
</file>